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28095" windowHeight="18225" tabRatio="923" activeTab="1"/>
  </bookViews>
  <sheets>
    <sheet name="メニュー" sheetId="1" r:id="rId1"/>
    <sheet name="配布資料（グループ用）" sheetId="2" r:id="rId2"/>
    <sheet name="配布資料（個人用）" sheetId="3" r:id="rId3"/>
    <sheet name="企業名テントカード" sheetId="4" r:id="rId4"/>
    <sheet name="Ａ社" sheetId="5" r:id="rId5"/>
    <sheet name="Ｂ社" sheetId="6" r:id="rId6"/>
    <sheet name="Ｃ社" sheetId="7" r:id="rId7"/>
    <sheet name="Ｄ社" sheetId="8" r:id="rId8"/>
    <sheet name="計画実績比較表" sheetId="9" r:id="rId9"/>
    <sheet name="企業別業績表" sheetId="10" r:id="rId10"/>
    <sheet name="意思決定パターン・経営業績パターン図表" sheetId="11" r:id="rId11"/>
    <sheet name="期別業績表" sheetId="12" r:id="rId12"/>
    <sheet name="意思決定結果グラフ" sheetId="13" r:id="rId13"/>
    <sheet name="業績結果グラフ" sheetId="14" r:id="rId14"/>
  </sheets>
  <definedNames>
    <definedName name="_xlnm.Print_Area" localSheetId="4">'Ａ社'!$A$3:$V$62</definedName>
    <definedName name="_xlnm.Print_Area" localSheetId="5">'Ｂ社'!$I$3:$V$62</definedName>
    <definedName name="_xlnm.Print_Area" localSheetId="6">'Ｃ社'!$I$3:$V$62</definedName>
    <definedName name="_xlnm.Print_Area" localSheetId="7">'Ｄ社'!$I$3:$V$62</definedName>
    <definedName name="_xlnm.Print_Area" localSheetId="10">'意思決定パターン・経営業績パターン図表'!$B$2:$O$39</definedName>
    <definedName name="_xlnm.Print_Area" localSheetId="12">'意思決定結果グラフ'!$B$2:$K$59</definedName>
    <definedName name="_xlnm.Print_Area" localSheetId="9">'企業別業績表'!$B$2:$F$65</definedName>
    <definedName name="_xlnm.Print_Area" localSheetId="3">'企業名テントカード'!$A$42:$A$45</definedName>
    <definedName name="_xlnm.Print_Area" localSheetId="11">'期別業績表'!$B$3:$U$66</definedName>
    <definedName name="_xlnm.Print_Area" localSheetId="13">'業績結果グラフ'!$B$2:$K$59</definedName>
    <definedName name="_xlnm.Print_Area" localSheetId="8">'計画実績比較表'!$B$3:$Q$62</definedName>
    <definedName name="_xlnm.Print_Area" localSheetId="1">'配布資料（グループ用）'!$B$5:$U$42</definedName>
    <definedName name="_xlnm.Print_Area" localSheetId="2">'配布資料（個人用）'!$B$2:$S$61</definedName>
  </definedNames>
  <calcPr fullCalcOnLoad="1"/>
</workbook>
</file>

<file path=xl/sharedStrings.xml><?xml version="1.0" encoding="utf-8"?>
<sst xmlns="http://schemas.openxmlformats.org/spreadsheetml/2006/main" count="1634" uniqueCount="328">
  <si>
    <t>メニュー</t>
  </si>
  <si>
    <t>シート名</t>
  </si>
  <si>
    <t>配布資料（グループ用）</t>
  </si>
  <si>
    <t>資料名</t>
  </si>
  <si>
    <t>基　本　設　定　値　表</t>
  </si>
  <si>
    <t>意思決定記録表（練習用）</t>
  </si>
  <si>
    <t>役　割　分　担　表</t>
  </si>
  <si>
    <t>意思決定記録表（本番用）</t>
  </si>
  <si>
    <t>株主総会プレゼンテーション評価表</t>
  </si>
  <si>
    <t>感想記入表</t>
  </si>
  <si>
    <t>意思決定値入力欄</t>
  </si>
  <si>
    <t>企業別業績表</t>
  </si>
  <si>
    <t>意思決定パターン・経営業績パターン図表</t>
  </si>
  <si>
    <t>意思決定結果グラフ</t>
  </si>
  <si>
    <t>意思決定結果（期別）</t>
  </si>
  <si>
    <t>意思決定結果（企業別）</t>
  </si>
  <si>
    <t>業績結果グラフ</t>
  </si>
  <si>
    <t>業績結果（期別）</t>
  </si>
  <si>
    <t>業績結果（企業別）</t>
  </si>
  <si>
    <t>メニューへ</t>
  </si>
  <si>
    <t>基　本　設　定　値　表</t>
  </si>
  <si>
    <t>企　業　名　定　義　（全角５文字）</t>
  </si>
  <si>
    <t>　　　企業名１</t>
  </si>
  <si>
    <t>　　　企業名２</t>
  </si>
  <si>
    <t>　　　企業名３</t>
  </si>
  <si>
    <t>　　　企業名４</t>
  </si>
  <si>
    <t>　　　初期現金残高（円）</t>
  </si>
  <si>
    <t>　　　初期商品残高（円）</t>
  </si>
  <si>
    <t>　　　資本金（円）</t>
  </si>
  <si>
    <t>　　　仕入価格（円）</t>
  </si>
  <si>
    <t>　　　販売価格上限（円）</t>
  </si>
  <si>
    <t>重みづけ係数</t>
  </si>
  <si>
    <t>マーケットサイズ（台数）</t>
  </si>
  <si>
    <t>　　　第Ⅰ期（４月～６月）</t>
  </si>
  <si>
    <t>　　　第Ⅱ期（７月～９月）</t>
  </si>
  <si>
    <t>　　　第Ⅲ期（10月～12月）</t>
  </si>
  <si>
    <t>　　　第Ⅳ期（１月～３月）</t>
  </si>
  <si>
    <t>　　　役員数（人）</t>
  </si>
  <si>
    <t>　　　役員１人あたりの給料（円／期）</t>
  </si>
  <si>
    <t>　　　家賃（円／期）　</t>
  </si>
  <si>
    <t>　　　支払利息率（％／期）　</t>
  </si>
  <si>
    <t>　　　初期累積純利益（円）</t>
  </si>
  <si>
    <t>　　　初期借入金残高（円）</t>
  </si>
  <si>
    <t>ゲ　ー　ム　進　行　状　況　表</t>
  </si>
  <si>
    <t>第Ⅰ期</t>
  </si>
  <si>
    <t>第Ⅱ期</t>
  </si>
  <si>
    <t>第Ⅲ期</t>
  </si>
  <si>
    <t>第Ⅳ期</t>
  </si>
  <si>
    <t>入力可・不可</t>
  </si>
  <si>
    <t>ゲーム進行状況</t>
  </si>
  <si>
    <t>　　　項　　　　　　　　　　 目</t>
  </si>
  <si>
    <t>設　定　値</t>
  </si>
  <si>
    <t>意 思 決 定 記 録 表 （ 練 習 用 ）</t>
  </si>
  <si>
    <t>役　割　分　担　表</t>
  </si>
  <si>
    <t>意 思 決 定 記 録 表 （ 本 番 用 ）</t>
  </si>
  <si>
    <t>第Ⅰ期</t>
  </si>
  <si>
    <t>第Ⅱ期</t>
  </si>
  <si>
    <t>役　　　職</t>
  </si>
  <si>
    <t>氏　　　名</t>
  </si>
  <si>
    <t>分　　　担　　　理　　　由</t>
  </si>
  <si>
    <t>第Ⅲ期</t>
  </si>
  <si>
    <t>第Ⅳ期</t>
  </si>
  <si>
    <t>予想順位</t>
  </si>
  <si>
    <t>受注予想数量</t>
  </si>
  <si>
    <t>　　　　　台</t>
  </si>
  <si>
    <t>　　　　台</t>
  </si>
  <si>
    <t>仕入数量</t>
  </si>
  <si>
    <t>代表取締役社長</t>
  </si>
  <si>
    <t>販売価格</t>
  </si>
  <si>
    <t>円</t>
  </si>
  <si>
    <r>
      <t>広</t>
    </r>
    <r>
      <rPr>
        <sz val="10"/>
        <color indexed="8"/>
        <rFont val="Century"/>
        <family val="1"/>
      </rPr>
      <t xml:space="preserve"> </t>
    </r>
    <r>
      <rPr>
        <sz val="10"/>
        <color indexed="8"/>
        <rFont val="ＭＳ 明朝"/>
        <family val="1"/>
      </rPr>
      <t>告</t>
    </r>
    <r>
      <rPr>
        <sz val="10"/>
        <color indexed="8"/>
        <rFont val="Century"/>
        <family val="1"/>
      </rPr>
      <t xml:space="preserve"> </t>
    </r>
    <r>
      <rPr>
        <sz val="10"/>
        <color indexed="8"/>
        <rFont val="ＭＳ 明朝"/>
        <family val="1"/>
      </rPr>
      <t>費</t>
    </r>
  </si>
  <si>
    <t>意思決定の理由</t>
  </si>
  <si>
    <t>販売担当取締役</t>
  </si>
  <si>
    <t>当期純利益</t>
  </si>
  <si>
    <t>累積純利益</t>
  </si>
  <si>
    <t>購買担当取締役</t>
  </si>
  <si>
    <t>順　　　位</t>
  </si>
  <si>
    <t>警告メッセージ</t>
  </si>
  <si>
    <t>・当期赤字！</t>
  </si>
  <si>
    <t>なし　　あり</t>
  </si>
  <si>
    <t>なし　あり</t>
  </si>
  <si>
    <t>・累積赤字！</t>
  </si>
  <si>
    <t>・借入金発生！</t>
  </si>
  <si>
    <t>・品切！</t>
  </si>
  <si>
    <t>経理担当取締役</t>
  </si>
  <si>
    <t>マーケットシェア</t>
  </si>
  <si>
    <t>％</t>
  </si>
  <si>
    <t>結果分析</t>
  </si>
  <si>
    <t>総務担当取締役</t>
  </si>
  <si>
    <t>株主総会プレゼンテーション評価表</t>
  </si>
  <si>
    <t>感　想　記　入　表</t>
  </si>
  <si>
    <t>Ｎｏ．</t>
  </si>
  <si>
    <t>役職名</t>
  </si>
  <si>
    <t>氏　名</t>
  </si>
  <si>
    <t>（５：たいへんよかった　４：よかった　３：ふつう　２：ややわるかった　１：わるかった）</t>
  </si>
  <si>
    <t>１</t>
  </si>
  <si>
    <t>発表のしかた</t>
  </si>
  <si>
    <t>２</t>
  </si>
  <si>
    <t>発表の内容</t>
  </si>
  <si>
    <t>３</t>
  </si>
  <si>
    <t>質問に対する</t>
  </si>
  <si>
    <t>応対のしかた</t>
  </si>
  <si>
    <t>合　　　　　計</t>
  </si>
  <si>
    <t>コ　メ　ン　ト</t>
  </si>
  <si>
    <t>※現在ゲームをおこなっている期より前や先の期の意思決定値を入力することはできません。</t>
  </si>
  <si>
    <t>意　思　決　定　値　入　力　欄</t>
  </si>
  <si>
    <t>　予想順位</t>
  </si>
  <si>
    <t>　　受注予想数量（台）</t>
  </si>
  <si>
    <t>　　　　仕入数量（台）</t>
  </si>
  <si>
    <t>　　　　販売価格（円）</t>
  </si>
  <si>
    <t>　　　　広 告 費（円）</t>
  </si>
  <si>
    <t>←入力欄</t>
  </si>
  <si>
    <t>意　思　決　定　値</t>
  </si>
  <si>
    <t>順位</t>
  </si>
  <si>
    <t>受注数量</t>
  </si>
  <si>
    <t>仕入数量</t>
  </si>
  <si>
    <t>販売価格</t>
  </si>
  <si>
    <t>広告費</t>
  </si>
  <si>
    <t>損　益　計　算　書</t>
  </si>
  <si>
    <t>売 上 高</t>
  </si>
  <si>
    <t>売上原価</t>
  </si>
  <si>
    <t>給　　料</t>
  </si>
  <si>
    <t>広 告 費</t>
  </si>
  <si>
    <t>家　　賃</t>
  </si>
  <si>
    <t>支払利息</t>
  </si>
  <si>
    <t>当期純利益</t>
  </si>
  <si>
    <t>警告メッセージ</t>
  </si>
  <si>
    <t>貸　借　対　照　表</t>
  </si>
  <si>
    <t>初期値</t>
  </si>
  <si>
    <t>現　　金</t>
  </si>
  <si>
    <t>資産合計</t>
  </si>
  <si>
    <t>借 入 金</t>
  </si>
  <si>
    <t>資 本 金</t>
  </si>
  <si>
    <t>累積純利益</t>
  </si>
  <si>
    <t>負債・資本合計</t>
  </si>
  <si>
    <t>警告メッセージ</t>
  </si>
  <si>
    <t>現金増減表</t>
  </si>
  <si>
    <t>－</t>
  </si>
  <si>
    <t>－</t>
  </si>
  <si>
    <t>－</t>
  </si>
  <si>
    <t>商品数量増減表</t>
  </si>
  <si>
    <t>期首在庫数量</t>
  </si>
  <si>
    <t>－</t>
  </si>
  <si>
    <t>仕入数量</t>
  </si>
  <si>
    <t>販売数量</t>
  </si>
  <si>
    <t>－</t>
  </si>
  <si>
    <t>(受注数量)</t>
  </si>
  <si>
    <t>期末在庫数量</t>
  </si>
  <si>
    <t>商品金額増減表</t>
  </si>
  <si>
    <t>期首在庫高</t>
  </si>
  <si>
    <t>－</t>
  </si>
  <si>
    <t>期末在庫高</t>
  </si>
  <si>
    <t>マーケットシェア表</t>
  </si>
  <si>
    <t>マーケットシェア（％）</t>
  </si>
  <si>
    <t>第Ⅰ期</t>
  </si>
  <si>
    <t>第Ⅱ期</t>
  </si>
  <si>
    <t>第Ⅲ期</t>
  </si>
  <si>
    <t>第Ⅳ期</t>
  </si>
  <si>
    <t>計　　画</t>
  </si>
  <si>
    <t>実　　績</t>
  </si>
  <si>
    <t xml:space="preserve">－ </t>
  </si>
  <si>
    <t>差　　異</t>
  </si>
  <si>
    <t>全社</t>
  </si>
  <si>
    <t>Ａ社販売価格</t>
  </si>
  <si>
    <t>Ｂ社販売価格</t>
  </si>
  <si>
    <t>Ｃ社販売価格</t>
  </si>
  <si>
    <t>Ｄ社販売価格</t>
  </si>
  <si>
    <t>Ａ社広告費</t>
  </si>
  <si>
    <t>Ｂ社広告費</t>
  </si>
  <si>
    <t>Ｃ社広告費</t>
  </si>
  <si>
    <t>Ｄ社広告費</t>
  </si>
  <si>
    <t>Ｃ社累積純利益</t>
  </si>
  <si>
    <t>Ｄ社累積純利益</t>
  </si>
  <si>
    <t>Ａ社累積純利益</t>
  </si>
  <si>
    <t>Ｂ社累積純利益</t>
  </si>
  <si>
    <t>全社入力完了確認</t>
  </si>
  <si>
    <t>入力可・不可</t>
  </si>
  <si>
    <t>広告費</t>
  </si>
  <si>
    <t>期</t>
  </si>
  <si>
    <t>計　　画</t>
  </si>
  <si>
    <t>実　　績</t>
  </si>
  <si>
    <t>予想順位</t>
  </si>
  <si>
    <t>予想受注数量</t>
  </si>
  <si>
    <t>商品</t>
  </si>
  <si>
    <t>損益計算書</t>
  </si>
  <si>
    <t>貸借対照表</t>
  </si>
  <si>
    <t>期首在庫数量</t>
  </si>
  <si>
    <t>販売数量</t>
  </si>
  <si>
    <t>(受注数量)</t>
  </si>
  <si>
    <t>期末在庫数量</t>
  </si>
  <si>
    <t>メニューへ</t>
  </si>
  <si>
    <t>価格重視型</t>
  </si>
  <si>
    <t>積極販売型</t>
  </si>
  <si>
    <t>販　売　価　格　順　位</t>
  </si>
  <si>
    <t>消極販売型</t>
  </si>
  <si>
    <t>広告重視型</t>
  </si>
  <si>
    <t>広　告　費　順　位</t>
  </si>
  <si>
    <t>販　売　価　格　順　位　表</t>
  </si>
  <si>
    <t>（ ）内は，販売価格</t>
  </si>
  <si>
    <t>広　告　費　順　位　表</t>
  </si>
  <si>
    <t>（ ）内は，広告費</t>
  </si>
  <si>
    <t>薄利多売型</t>
  </si>
  <si>
    <t>業界リード型</t>
  </si>
  <si>
    <t>マーケットシェア順位</t>
  </si>
  <si>
    <t>改善期待型</t>
  </si>
  <si>
    <t>堅実合理型</t>
  </si>
  <si>
    <t>当　期　純　利　益　順　位</t>
  </si>
  <si>
    <t>マ　ー　ケ　ッ　ト　シ　ェ　ア　順　位　表</t>
  </si>
  <si>
    <t>（ ）内は，マーケットシェア値</t>
  </si>
  <si>
    <t>当　期　純　利　益　順　位　表</t>
  </si>
  <si>
    <t>（ ）内は，当期純利益</t>
  </si>
  <si>
    <t>第Ⅰ期全社</t>
  </si>
  <si>
    <t>計　　画</t>
  </si>
  <si>
    <t>実　　績</t>
  </si>
  <si>
    <t>計　　画</t>
  </si>
  <si>
    <t>実　　績</t>
  </si>
  <si>
    <t>計　　画</t>
  </si>
  <si>
    <t>実　　績</t>
  </si>
  <si>
    <t>計　　画</t>
  </si>
  <si>
    <t>実　　績</t>
  </si>
  <si>
    <t>マーケットサイズ</t>
  </si>
  <si>
    <t>全社販売台数合計</t>
  </si>
  <si>
    <t>意思決定値</t>
  </si>
  <si>
    <t>順位</t>
  </si>
  <si>
    <t>受注数量</t>
  </si>
  <si>
    <t>売 上 高</t>
  </si>
  <si>
    <t>売上原価</t>
  </si>
  <si>
    <t>給料</t>
  </si>
  <si>
    <t>広 告 費</t>
  </si>
  <si>
    <t>家賃</t>
  </si>
  <si>
    <t>支払利息</t>
  </si>
  <si>
    <t>現金</t>
  </si>
  <si>
    <t>商品</t>
  </si>
  <si>
    <t>資産合計</t>
  </si>
  <si>
    <t>借 入 金</t>
  </si>
  <si>
    <t>資 本 金</t>
  </si>
  <si>
    <t>負債・資本合計</t>
  </si>
  <si>
    <t>現金増減表</t>
  </si>
  <si>
    <t>期首残高</t>
  </si>
  <si>
    <t>当期増加高</t>
  </si>
  <si>
    <t>当期減少高</t>
  </si>
  <si>
    <t>期末残高</t>
  </si>
  <si>
    <t>商品数量増減表</t>
  </si>
  <si>
    <t>商品金額増減表</t>
  </si>
  <si>
    <t>期首在庫高</t>
  </si>
  <si>
    <t>期末在庫高</t>
  </si>
  <si>
    <t>マーケットシェア表</t>
  </si>
  <si>
    <t>予想順位</t>
  </si>
  <si>
    <t>受注予想数量</t>
  </si>
  <si>
    <t>仕入数量一覧表</t>
  </si>
  <si>
    <t>販売価格一覧表</t>
  </si>
  <si>
    <t>広告費一覧表</t>
  </si>
  <si>
    <t>成　績　結　果</t>
  </si>
  <si>
    <t>当期純利益一覧表</t>
  </si>
  <si>
    <t>累積純利益一覧表</t>
  </si>
  <si>
    <t>マーケットシェア一覧表</t>
  </si>
  <si>
    <t>期別業績表</t>
  </si>
  <si>
    <t>意思決定パターン図表</t>
  </si>
  <si>
    <t>経営業績パターン図表</t>
  </si>
  <si>
    <t>計画実績比較表</t>
  </si>
  <si>
    <t>計　画　実　績　比　較　表</t>
  </si>
  <si>
    <t>その用紙の表面を長手方向４等分の山折りにして，横置き三角柱を作ってください。</t>
  </si>
  <si>
    <t>全社</t>
  </si>
  <si>
    <t>■企業名テントカードの作り方</t>
  </si>
  <si>
    <t>企業名</t>
  </si>
  <si>
    <t>評価項目＼企業名</t>
  </si>
  <si>
    <t>企業名が印刷されます（印刷領域はこの説明文の下にあります）。</t>
  </si>
  <si>
    <t>配布資料（個人用）</t>
  </si>
  <si>
    <t>■企業名テントカード</t>
  </si>
  <si>
    <t>企業名テントカード</t>
  </si>
  <si>
    <t>企業名テントカード</t>
  </si>
  <si>
    <t>期首現金残高</t>
  </si>
  <si>
    <t>期首現金残高</t>
  </si>
  <si>
    <t>現金減少高</t>
  </si>
  <si>
    <t>現金減少高</t>
  </si>
  <si>
    <t>現金増加高</t>
  </si>
  <si>
    <t>現金増加高</t>
  </si>
  <si>
    <t>期末現金残高</t>
  </si>
  <si>
    <t>期末現金残高</t>
  </si>
  <si>
    <t>　１．まず，このシートを印刷します。</t>
  </si>
  <si>
    <t>　２．企業名が表面にくるように，用紙の中央を山折りにします。</t>
  </si>
  <si>
    <t>　３．上半分を二等分するように，山折りにします。</t>
  </si>
  <si>
    <t>　　　同様に，下半分を二等分するように，山折りにします。</t>
  </si>
  <si>
    <t>　４．一番上の面の表と一番下の面の裏を重ねて，横置き三角柱を作るようにして，</t>
  </si>
  <si>
    <t>　　　ホッチキスなどで張り合わせます。</t>
  </si>
  <si>
    <t>マーケットシェア（％）</t>
  </si>
  <si>
    <t>商品増加高</t>
  </si>
  <si>
    <t>商品減少高</t>
  </si>
  <si>
    <t>商品増加高</t>
  </si>
  <si>
    <t>商品減少高</t>
  </si>
  <si>
    <t>商品増加高</t>
  </si>
  <si>
    <t>商品減少高</t>
  </si>
  <si>
    <t>Ａ社</t>
  </si>
  <si>
    <t>Ｂ社</t>
  </si>
  <si>
    <t>Ｃ社</t>
  </si>
  <si>
    <t>Ｄ社</t>
  </si>
  <si>
    <t>現在ゲームをおこなっている期の列の白いセルに意思決定値５項目を入力してください。</t>
  </si>
  <si>
    <t>この「企業名テントカード」シートを印刷すると，企業ごとに，Ａ４用紙１枚ずつ</t>
  </si>
  <si>
    <t>　　　企業ごとに，Ａ４用紙１枚ずつ企業名が印刷されます。</t>
  </si>
  <si>
    <t xml:space="preserve"> 聞きやすかったか。</t>
  </si>
  <si>
    <t xml:space="preserve"> わかりやすかったか。</t>
  </si>
  <si>
    <t xml:space="preserve"> 内容に統一性はあったか。</t>
  </si>
  <si>
    <t xml:space="preserve"> 質問にきちんと答えられ</t>
  </si>
  <si>
    <t xml:space="preserve"> たか。</t>
  </si>
  <si>
    <t xml:space="preserve"> 意思決定した理由を説明</t>
  </si>
  <si>
    <t xml:space="preserve"> していたか。</t>
  </si>
  <si>
    <t>次の項目について，自由に感想を記入してください。</t>
  </si>
  <si>
    <t>１．自社の意思決定について</t>
  </si>
  <si>
    <t>２．自社のデータ分析について</t>
  </si>
  <si>
    <t>３．自社のプレゼンテーションについて</t>
  </si>
  <si>
    <t>各社のプレゼンテーションについて，次の項目を５段階で評価してください。</t>
  </si>
  <si>
    <t xml:space="preserve"> 発表のしかたにくふうが</t>
  </si>
  <si>
    <t xml:space="preserve"> みられたか。</t>
  </si>
  <si>
    <t>４．ビジネスゲーム全体をとおして</t>
  </si>
  <si>
    <t>　　　最低現金有高（円）</t>
  </si>
  <si>
    <t>意 思 決 定 結 果 グ ラ フ （ 期 別 ）</t>
  </si>
  <si>
    <t>意 思 決 定 結 果 グ ラ フ （ 企 業 別 ）</t>
  </si>
  <si>
    <t>業 績 結 果 グ ラ フ（ 企 業 別 ）</t>
  </si>
  <si>
    <t>業 績 結 果 グ ラ フ（ 期 別 ）</t>
  </si>
  <si>
    <t>マーケットサイズ</t>
  </si>
  <si>
    <t>入力ミス判断「予想順位」</t>
  </si>
  <si>
    <t>入力ミス判断「受注予想数量」</t>
  </si>
  <si>
    <t>入力ミス判断「仕入数量」</t>
  </si>
  <si>
    <t>入力ミス判断「販売価格」</t>
  </si>
  <si>
    <t>入力ミス判断「広告費」</t>
  </si>
  <si>
    <t>期首借入金残高</t>
  </si>
  <si>
    <t>　　　販売価格効果（％）</t>
  </si>
  <si>
    <t>　　　広告費効果（％）</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</si>
</sst>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quot;台&quot;"/>
    <numFmt numFmtId="180" formatCode="&quot;&quot;"/>
    <numFmt numFmtId="181" formatCode="0&quot;台&quot;"/>
    <numFmt numFmtId="182" formatCode="\+#,##0_ ;\-#,##0\ "/>
    <numFmt numFmtId="183" formatCode="0_ ;[Red]\-0\ "/>
    <numFmt numFmtId="184" formatCode="#,##0_ \ "/>
    <numFmt numFmtId="185" formatCode="#,##0_ ;[Red]\-#,##0\ "/>
    <numFmt numFmtId="186" formatCode="[Red]General"/>
    <numFmt numFmtId="187" formatCode="\(#,##0\)"/>
    <numFmt numFmtId="188" formatCode="\+#,##0%_ ;\-#,##0%\ "/>
    <numFmt numFmtId="189" formatCode="#"/>
    <numFmt numFmtId="190" formatCode="\(\+#,##0\);\(\-#,##0\)"/>
    <numFmt numFmtId="191" formatCode="###,###"/>
    <numFmt numFmtId="192" formatCode="#,###&quot;0/月&quot;"/>
    <numFmt numFmtId="193" formatCode="yyyy&quot;年&quot;m&quot;月&quot;d&quot;日（&quot;ddd&quot;）&quot;"/>
    <numFmt numFmtId="194" formatCode="yyyy&quot;年&quot;m&quot;月&quot;d&quot;日（&quot;dddd&quot;）&quot;"/>
    <numFmt numFmtId="195" formatCode="0_ "/>
    <numFmt numFmtId="196" formatCode="0.0%"/>
    <numFmt numFmtId="197" formatCode="\(#,##0_)"/>
    <numFmt numFmtId="198" formatCode="0%_ "/>
    <numFmt numFmtId="199" formatCode="0.00000000_ "/>
    <numFmt numFmtId="200" formatCode="#,##0.000"/>
    <numFmt numFmtId="201" formatCode="[Red]@"/>
    <numFmt numFmtId="202" formatCode="\(0%\)"/>
    <numFmt numFmtId="203" formatCode="0;[Red]0"/>
    <numFmt numFmtId="204" formatCode="\(0_ ;[Red]\-0\)"/>
    <numFmt numFmtId="205" formatCode="&quot;(&quot;0_ ;[Red]\-0&quot;)&quot;"/>
    <numFmt numFmtId="206" formatCode="\(0\)_ ;[Red]\(\-0\)\ "/>
    <numFmt numFmtId="207" formatCode="\(#,##0_);[Red]\(\-#,##0\)"/>
    <numFmt numFmtId="208" formatCode="\(#,##0\);[Red]\(\-#,##0\)"/>
    <numFmt numFmtId="209" formatCode="0%\ "/>
    <numFmt numFmtId="210" formatCode="#,##0.000000"/>
    <numFmt numFmtId="211" formatCode="&quot;Yes&quot;;&quot;Yes&quot;;&quot;No&quot;"/>
    <numFmt numFmtId="212" formatCode="&quot;True&quot;;&quot;True&quot;;&quot;False&quot;"/>
    <numFmt numFmtId="213" formatCode="&quot;On&quot;;&quot;On&quot;;&quot;Off&quot;"/>
    <numFmt numFmtId="214" formatCode="#,##0.0000_ "/>
    <numFmt numFmtId="215" formatCode="\(0.0%\)"/>
    <numFmt numFmtId="216" formatCode="&quot;△&quot;\ #,##0;&quot;▲&quot;\ #,##0"/>
    <numFmt numFmtId="217" formatCode="\(\-#,##0\)"/>
    <numFmt numFmtId="218" formatCode="\(#,##0_ ;[Red]\-#,##0\)\ "/>
    <numFmt numFmtId="219" formatCode="\(#,##0\)_ ;[Red]\(\-#,##0\)\ "/>
    <numFmt numFmtId="220" formatCode="0%_ ;[Red]\-0%\ "/>
    <numFmt numFmtId="221" formatCode="0&quot;%&quot;_ ;[Red]\-0&quot;%&quot;\ "/>
    <numFmt numFmtId="222" formatCode="\(#,##0\)\ ;[Red]\(\-#,##0\)"/>
    <numFmt numFmtId="223" formatCode="\+\-#,##0_ "/>
    <numFmt numFmtId="224" formatCode="\+#,##0_ ;0;\-#,##0\ "/>
    <numFmt numFmtId="225" formatCode="\(\+#,##0\)\ ;\(\-#,##0\)"/>
    <numFmt numFmtId="226" formatCode="\+#,##0_ ;\-#,##0\ \ "/>
    <numFmt numFmtId="227" formatCode="0.0%_ "/>
    <numFmt numFmtId="228" formatCode="&quot;企&quot;&quot;業&quot;&quot;名&quot;"/>
    <numFmt numFmtId="229" formatCode="\+#,##0.0%_ ;\-#,##0.0%\ "/>
    <numFmt numFmtId="230" formatCode="#,##0&quot;台&quot;_ "/>
  </numFmts>
  <fonts count="84">
    <font>
      <sz val="10"/>
      <name val="ＭＳ 明朝"/>
      <family val="1"/>
    </font>
    <font>
      <sz val="11"/>
      <name val="ＭＳ Ｐゴシック"/>
      <family val="3"/>
    </font>
    <font>
      <sz val="12"/>
      <name val="ＭＳ 明朝"/>
      <family val="1"/>
    </font>
    <font>
      <sz val="6"/>
      <name val="ＭＳ Ｐゴシック"/>
      <family val="3"/>
    </font>
    <font>
      <sz val="6"/>
      <name val="ＭＳ 明朝"/>
      <family val="1"/>
    </font>
    <font>
      <u val="single"/>
      <sz val="12"/>
      <color indexed="12"/>
      <name val="ＭＳ 明朝"/>
      <family val="1"/>
    </font>
    <font>
      <u val="single"/>
      <sz val="11"/>
      <color indexed="36"/>
      <name val="ＭＳ Ｐゴシック"/>
      <family val="3"/>
    </font>
    <font>
      <b/>
      <sz val="10"/>
      <color indexed="8"/>
      <name val="ＭＳ 明朝"/>
      <family val="1"/>
    </font>
    <font>
      <b/>
      <u val="single"/>
      <sz val="12"/>
      <name val="ＭＳ 明朝"/>
      <family val="1"/>
    </font>
    <font>
      <b/>
      <u val="single"/>
      <sz val="12"/>
      <color indexed="8"/>
      <name val="ＭＳ 明朝"/>
      <family val="1"/>
    </font>
    <font>
      <u val="single"/>
      <sz val="12"/>
      <name val="ＭＳ 明朝"/>
      <family val="1"/>
    </font>
    <font>
      <u val="single"/>
      <sz val="10"/>
      <color indexed="8"/>
      <name val="Century"/>
      <family val="1"/>
    </font>
    <font>
      <sz val="10"/>
      <name val="ＭＳ Ｐゴシック"/>
      <family val="3"/>
    </font>
    <font>
      <u val="single"/>
      <sz val="10"/>
      <color indexed="8"/>
      <name val="ＭＳ 明朝"/>
      <family val="1"/>
    </font>
    <font>
      <sz val="10"/>
      <color indexed="8"/>
      <name val="ＭＳ 明朝"/>
      <family val="1"/>
    </font>
    <font>
      <sz val="10"/>
      <color indexed="8"/>
      <name val="Century"/>
      <family val="1"/>
    </font>
    <font>
      <sz val="10"/>
      <name val="Century"/>
      <family val="1"/>
    </font>
    <font>
      <sz val="10"/>
      <color indexed="8"/>
      <name val="ＭＳ Ｐ明朝"/>
      <family val="1"/>
    </font>
    <font>
      <sz val="10"/>
      <name val="ＭＳ Ｐ明朝"/>
      <family val="1"/>
    </font>
    <font>
      <sz val="12"/>
      <color indexed="8"/>
      <name val="ＭＳ 明朝"/>
      <family val="1"/>
    </font>
    <font>
      <sz val="10"/>
      <color indexed="9"/>
      <name val="ＭＳ 明朝"/>
      <family val="1"/>
    </font>
    <font>
      <sz val="10.5"/>
      <name val="Century"/>
      <family val="1"/>
    </font>
    <font>
      <b/>
      <sz val="10"/>
      <color indexed="9"/>
      <name val="ＭＳ 明朝"/>
      <family val="1"/>
    </font>
    <font>
      <sz val="10"/>
      <color indexed="10"/>
      <name val="ＭＳ 明朝"/>
      <family val="1"/>
    </font>
    <font>
      <b/>
      <u val="single"/>
      <sz val="12"/>
      <name val="ＭＳ Ｐ明朝"/>
      <family val="1"/>
    </font>
    <font>
      <u val="single"/>
      <sz val="12"/>
      <name val="ＭＳ Ｐ明朝"/>
      <family val="1"/>
    </font>
    <font>
      <sz val="12"/>
      <color indexed="10"/>
      <name val="ＭＳ 明朝"/>
      <family val="1"/>
    </font>
    <font>
      <b/>
      <sz val="12"/>
      <color indexed="10"/>
      <name val="ＭＳ 明朝"/>
      <family val="1"/>
    </font>
    <font>
      <sz val="36"/>
      <color indexed="12"/>
      <name val="ＭＳ Ｐ明朝"/>
      <family val="1"/>
    </font>
    <font>
      <b/>
      <sz val="12"/>
      <name val="ＭＳ 明朝"/>
      <family val="1"/>
    </font>
    <font>
      <sz val="36"/>
      <color indexed="12"/>
      <name val="Times New Roman"/>
      <family val="1"/>
    </font>
    <font>
      <b/>
      <sz val="10"/>
      <name val="ＭＳ 明朝"/>
      <family val="1"/>
    </font>
    <font>
      <b/>
      <sz val="16"/>
      <color indexed="9"/>
      <name val="ＭＳ 明朝"/>
      <family val="1"/>
    </font>
    <font>
      <b/>
      <sz val="12"/>
      <color indexed="9"/>
      <name val="ＭＳ 明朝"/>
      <family val="1"/>
    </font>
    <font>
      <b/>
      <sz val="18"/>
      <color indexed="8"/>
      <name val="Tahoma"/>
      <family val="2"/>
    </font>
    <font>
      <sz val="10"/>
      <color indexed="12"/>
      <name val="ＭＳ Ｐ明朝"/>
      <family val="1"/>
    </font>
    <font>
      <b/>
      <sz val="16"/>
      <color indexed="8"/>
      <name val="Tahoma"/>
      <family val="2"/>
    </font>
    <font>
      <sz val="60"/>
      <name val="ＭＳ 明朝"/>
      <family val="1"/>
    </font>
    <font>
      <b/>
      <sz val="10"/>
      <color indexed="48"/>
      <name val="ＭＳ 明朝"/>
      <family val="1"/>
    </font>
    <font>
      <b/>
      <sz val="12"/>
      <color indexed="48"/>
      <name val="ＭＳ 明朝"/>
      <family val="1"/>
    </font>
    <font>
      <b/>
      <sz val="11"/>
      <color indexed="48"/>
      <name val="ＭＳ Ｐゴシック"/>
      <family val="3"/>
    </font>
    <font>
      <b/>
      <u val="single"/>
      <sz val="12"/>
      <color indexed="48"/>
      <name val="ＭＳ 明朝"/>
      <family val="1"/>
    </font>
    <font>
      <b/>
      <sz val="12"/>
      <color indexed="12"/>
      <name val="ＭＳ 明朝"/>
      <family val="1"/>
    </font>
    <font>
      <sz val="48"/>
      <name val="ＭＳ Ｐ明朝"/>
      <family val="1"/>
    </font>
    <font>
      <b/>
      <sz val="100"/>
      <name val="ＭＳ ゴシック"/>
      <family val="3"/>
    </font>
    <font>
      <sz val="9.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0.5"/>
      <color indexed="8"/>
      <name val="ＭＳ ゴシック"/>
      <family val="3"/>
    </font>
    <font>
      <sz val="10.5"/>
      <color indexed="8"/>
      <name val="Century"/>
      <family val="1"/>
    </font>
    <font>
      <b/>
      <u val="single"/>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4"/>
        <bgColor indexed="64"/>
      </patternFill>
    </fill>
    <fill>
      <patternFill patternType="solid">
        <fgColor rgb="FFC6EFCE"/>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
      <patternFill patternType="solid">
        <fgColor indexed="14"/>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dotted"/>
      <top style="thin"/>
      <bottom style="thin"/>
    </border>
    <border>
      <left>
        <color indexed="63"/>
      </left>
      <right style="dotted"/>
      <top style="thin"/>
      <bottom style="thin"/>
    </border>
    <border>
      <left>
        <color indexed="63"/>
      </left>
      <right style="thin"/>
      <top style="thin"/>
      <bottom style="thin"/>
    </border>
    <border>
      <left style="thin"/>
      <right style="dotted"/>
      <top>
        <color indexed="63"/>
      </top>
      <bottom style="thin"/>
    </border>
    <border>
      <left>
        <color indexed="63"/>
      </left>
      <right style="dotted"/>
      <top>
        <color indexed="63"/>
      </top>
      <bottom style="thin"/>
    </border>
    <border>
      <left>
        <color indexed="63"/>
      </left>
      <right style="thin"/>
      <top>
        <color indexed="63"/>
      </top>
      <bottom style="thin"/>
    </border>
    <border>
      <left style="thin"/>
      <right>
        <color indexed="63"/>
      </right>
      <top style="dotted"/>
      <bottom style="dotted"/>
    </border>
    <border>
      <left style="dotted"/>
      <right style="dotted"/>
      <top style="dotted"/>
      <bottom style="dotted"/>
    </border>
    <border>
      <left>
        <color indexed="63"/>
      </left>
      <right style="thin"/>
      <top style="dotted"/>
      <bottom style="dotted"/>
    </border>
    <border>
      <left style="dotted"/>
      <right style="thin"/>
      <top style="dotted"/>
      <bottom style="dotted"/>
    </border>
    <border>
      <left style="thin"/>
      <right>
        <color indexed="63"/>
      </right>
      <top style="dotted"/>
      <bottom>
        <color indexed="63"/>
      </bottom>
    </border>
    <border>
      <left style="dotted"/>
      <right style="dotted"/>
      <top style="dotted"/>
      <bottom>
        <color indexed="63"/>
      </bottom>
    </border>
    <border>
      <left>
        <color indexed="63"/>
      </left>
      <right style="thin"/>
      <top style="dotted"/>
      <bottom>
        <color indexed="63"/>
      </bottom>
    </border>
    <border>
      <left style="thin"/>
      <right>
        <color indexed="63"/>
      </right>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color indexed="63"/>
      </top>
      <bottom style="dotted"/>
    </border>
    <border>
      <left style="thin"/>
      <right style="thin"/>
      <top style="thin"/>
      <bottom style="dotted"/>
    </border>
    <border>
      <left style="thin"/>
      <right>
        <color indexed="63"/>
      </right>
      <top style="thin"/>
      <bottom style="dotted"/>
    </border>
    <border>
      <left style="dotted"/>
      <right style="dotted"/>
      <top style="thin"/>
      <bottom style="dotted"/>
    </border>
    <border>
      <left>
        <color indexed="63"/>
      </left>
      <right style="thin"/>
      <top style="thin"/>
      <bottom style="dotted"/>
    </border>
    <border>
      <left style="dotted"/>
      <right style="thin"/>
      <top style="thin"/>
      <bottom style="dotted"/>
    </border>
    <border>
      <left style="thin"/>
      <right style="thin"/>
      <top style="dotted"/>
      <bottom style="thin"/>
    </border>
    <border>
      <left style="thin"/>
      <right>
        <color indexed="63"/>
      </right>
      <top style="dotted"/>
      <bottom style="thin"/>
    </border>
    <border>
      <left style="dotted"/>
      <right style="dotted"/>
      <top style="dotted"/>
      <bottom style="thin"/>
    </border>
    <border>
      <left>
        <color indexed="63"/>
      </left>
      <right style="thin"/>
      <top style="dotted"/>
      <bottom style="thin"/>
    </border>
    <border>
      <left style="dotted"/>
      <right style="thin"/>
      <top style="dotted"/>
      <bottom style="thin"/>
    </border>
    <border>
      <left style="thin"/>
      <right style="thin"/>
      <top>
        <color indexed="63"/>
      </top>
      <bottom style="thin"/>
    </border>
    <border>
      <left style="thin"/>
      <right style="thin"/>
      <top style="dotted"/>
      <bottom style="dotted"/>
    </border>
    <border>
      <left>
        <color indexed="63"/>
      </left>
      <right style="thin"/>
      <top style="thin"/>
      <bottom>
        <color indexed="63"/>
      </bottom>
    </border>
    <border>
      <left style="thin"/>
      <right style="thin"/>
      <top>
        <color indexed="63"/>
      </top>
      <bottom style="dotted"/>
    </border>
    <border>
      <left style="thin"/>
      <right>
        <color indexed="63"/>
      </right>
      <top>
        <color indexed="63"/>
      </top>
      <bottom style="dotted"/>
    </border>
    <border>
      <left style="dotted"/>
      <right style="dotted"/>
      <top>
        <color indexed="63"/>
      </top>
      <bottom style="dotted"/>
    </border>
    <border>
      <left style="dotted"/>
      <right style="thin"/>
      <top>
        <color indexed="63"/>
      </top>
      <bottom style="dotted"/>
    </border>
    <border>
      <left style="thin"/>
      <right style="thin"/>
      <top style="dotted"/>
      <bottom>
        <color indexed="63"/>
      </bottom>
    </border>
    <border>
      <left style="dotted"/>
      <right style="thin"/>
      <top style="dotted"/>
      <bottom>
        <color indexed="63"/>
      </bottom>
    </border>
    <border>
      <left style="dotted"/>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ashed"/>
    </border>
    <border>
      <left>
        <color indexed="63"/>
      </left>
      <right style="thin"/>
      <top>
        <color indexed="63"/>
      </top>
      <bottom style="dashed"/>
    </border>
    <border>
      <left style="dotted"/>
      <right style="dotted"/>
      <top style="thin"/>
      <bottom>
        <color indexed="63"/>
      </bottom>
    </border>
    <border>
      <left style="dotted"/>
      <right style="thin"/>
      <top style="thin"/>
      <bottom>
        <color indexed="63"/>
      </bottom>
    </border>
    <border>
      <left style="thin"/>
      <right style="dotted"/>
      <top style="dotted"/>
      <bottom>
        <color indexed="63"/>
      </bottom>
    </border>
    <border>
      <left style="thin"/>
      <right style="dotted"/>
      <top>
        <color indexed="63"/>
      </top>
      <bottom>
        <color indexed="63"/>
      </bottom>
    </border>
    <border>
      <left style="thin"/>
      <right style="dotted"/>
      <top>
        <color indexed="63"/>
      </top>
      <bottom style="dotted"/>
    </border>
    <border>
      <left style="dotted"/>
      <right style="thin"/>
      <top>
        <color indexed="63"/>
      </top>
      <bottom>
        <color indexed="63"/>
      </bottom>
    </border>
    <border>
      <left style="thin"/>
      <right style="dotted"/>
      <top style="thin"/>
      <bottom>
        <color indexed="63"/>
      </bottom>
    </border>
  </borders>
  <cellStyleXfs count="68">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1" borderId="4" applyNumberFormat="0" applyAlignment="0" applyProtection="0"/>
    <xf numFmtId="3" fontId="29" fillId="32" borderId="10" applyNumberFormat="0" applyFont="0" applyFill="0" applyBorder="0" applyAlignment="0">
      <protection/>
    </xf>
    <xf numFmtId="0" fontId="2" fillId="0" borderId="0" applyNumberFormat="0" applyFon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82" fillId="33" borderId="0" applyNumberFormat="0" applyBorder="0" applyAlignment="0" applyProtection="0"/>
  </cellStyleXfs>
  <cellXfs count="692">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Border="1" applyAlignment="1">
      <alignment/>
    </xf>
    <xf numFmtId="176" fontId="0" fillId="0" borderId="11" xfId="0" applyNumberFormat="1" applyFont="1" applyBorder="1" applyAlignment="1" applyProtection="1">
      <alignment horizontal="right" vertical="center"/>
      <protection locked="0"/>
    </xf>
    <xf numFmtId="177" fontId="0" fillId="0" borderId="11" xfId="0" applyNumberFormat="1" applyFont="1" applyBorder="1" applyAlignment="1" applyProtection="1">
      <alignment horizontal="right" vertical="center"/>
      <protection locked="0"/>
    </xf>
    <xf numFmtId="178" fontId="0" fillId="0" borderId="11" xfId="0" applyNumberFormat="1" applyFont="1" applyBorder="1" applyAlignment="1" applyProtection="1">
      <alignment horizontal="right" vertical="center"/>
      <protection locked="0"/>
    </xf>
    <xf numFmtId="0" fontId="0" fillId="0" borderId="0" xfId="0" applyAlignment="1">
      <alignment vertical="center"/>
    </xf>
    <xf numFmtId="181" fontId="0" fillId="0" borderId="0" xfId="0" applyNumberFormat="1" applyAlignment="1" applyProtection="1">
      <alignment vertical="center"/>
      <protection/>
    </xf>
    <xf numFmtId="0" fontId="0" fillId="0" borderId="0" xfId="0" applyAlignment="1" applyProtection="1">
      <alignment vertical="center"/>
      <protection/>
    </xf>
    <xf numFmtId="3" fontId="0" fillId="0" borderId="0" xfId="0" applyNumberFormat="1" applyAlignment="1" applyProtection="1">
      <alignment vertical="center"/>
      <protection/>
    </xf>
    <xf numFmtId="3" fontId="0" fillId="0" borderId="0" xfId="0" applyNumberFormat="1" applyBorder="1" applyAlignment="1" applyProtection="1">
      <alignment vertical="center"/>
      <protection/>
    </xf>
    <xf numFmtId="182" fontId="0" fillId="0" borderId="0" xfId="0" applyNumberFormat="1" applyAlignment="1" applyProtection="1">
      <alignment vertical="center"/>
      <protection/>
    </xf>
    <xf numFmtId="3" fontId="0" fillId="0" borderId="0" xfId="0" applyNumberFormat="1" applyFill="1" applyAlignment="1" applyProtection="1">
      <alignment vertical="center"/>
      <protection/>
    </xf>
    <xf numFmtId="3" fontId="0" fillId="0" borderId="0" xfId="0" applyNumberFormat="1" applyFont="1" applyAlignment="1" applyProtection="1">
      <alignment vertical="center"/>
      <protection/>
    </xf>
    <xf numFmtId="0" fontId="0" fillId="0" borderId="0" xfId="0"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Border="1" applyAlignment="1" applyProtection="1">
      <alignment vertical="center"/>
      <protection/>
    </xf>
    <xf numFmtId="3" fontId="0" fillId="0" borderId="0" xfId="61" applyNumberFormat="1" applyFont="1" applyFill="1" applyBorder="1" applyAlignment="1" applyProtection="1">
      <alignment/>
      <protection/>
    </xf>
    <xf numFmtId="3" fontId="0" fillId="0" borderId="0" xfId="61" applyNumberFormat="1" applyFont="1" applyFill="1" applyBorder="1" applyAlignment="1" applyProtection="1">
      <alignment vertical="center"/>
      <protection/>
    </xf>
    <xf numFmtId="3" fontId="26" fillId="0" borderId="0" xfId="61" applyNumberFormat="1" applyFont="1" applyFill="1" applyBorder="1" applyAlignment="1" applyProtection="1">
      <alignment vertical="center"/>
      <protection/>
    </xf>
    <xf numFmtId="3" fontId="0" fillId="0" borderId="0" xfId="61" applyNumberFormat="1" applyFont="1" applyFill="1" applyBorder="1" applyAlignment="1">
      <alignment vertical="center"/>
      <protection/>
    </xf>
    <xf numFmtId="0" fontId="19" fillId="0" borderId="0" xfId="0" applyFont="1" applyAlignment="1">
      <alignment/>
    </xf>
    <xf numFmtId="0" fontId="0" fillId="0" borderId="0" xfId="0" applyAlignment="1" applyProtection="1">
      <alignment/>
      <protection/>
    </xf>
    <xf numFmtId="0" fontId="0" fillId="0" borderId="0" xfId="0" applyAlignment="1" applyProtection="1">
      <alignment horizontal="right" vertical="center"/>
      <protection/>
    </xf>
    <xf numFmtId="0" fontId="1" fillId="0" borderId="0" xfId="64" applyProtection="1">
      <alignment/>
      <protection/>
    </xf>
    <xf numFmtId="0" fontId="1" fillId="0" borderId="0" xfId="63" applyProtection="1">
      <alignment/>
      <protection/>
    </xf>
    <xf numFmtId="0" fontId="2" fillId="0" borderId="0" xfId="62" applyProtection="1">
      <alignment vertical="center"/>
      <protection/>
    </xf>
    <xf numFmtId="176" fontId="0" fillId="0" borderId="11" xfId="0" applyNumberFormat="1" applyBorder="1" applyAlignment="1" applyProtection="1">
      <alignment horizontal="right" vertical="center"/>
      <protection locked="0"/>
    </xf>
    <xf numFmtId="0" fontId="37" fillId="0" borderId="0" xfId="0" applyFont="1" applyAlignment="1">
      <alignment/>
    </xf>
    <xf numFmtId="0" fontId="38" fillId="0" borderId="0" xfId="0" applyFont="1" applyAlignment="1" applyProtection="1">
      <alignment/>
      <protection/>
    </xf>
    <xf numFmtId="0" fontId="38" fillId="0" borderId="0" xfId="0" applyFont="1" applyAlignment="1">
      <alignment vertical="center"/>
    </xf>
    <xf numFmtId="0" fontId="38" fillId="0" borderId="0" xfId="0" applyFont="1" applyAlignment="1">
      <alignment/>
    </xf>
    <xf numFmtId="3" fontId="38" fillId="0" borderId="0" xfId="0" applyNumberFormat="1" applyFont="1" applyAlignment="1" applyProtection="1">
      <alignment vertical="center"/>
      <protection/>
    </xf>
    <xf numFmtId="0" fontId="38" fillId="0" borderId="0" xfId="0" applyFont="1" applyAlignment="1" applyProtection="1">
      <alignment vertical="center"/>
      <protection/>
    </xf>
    <xf numFmtId="3" fontId="38" fillId="0" borderId="0" xfId="61" applyNumberFormat="1" applyFont="1" applyFill="1" applyBorder="1" applyAlignment="1" applyProtection="1">
      <alignment vertical="center"/>
      <protection/>
    </xf>
    <xf numFmtId="3" fontId="38" fillId="0" borderId="0" xfId="61" applyNumberFormat="1" applyFont="1" applyFill="1" applyBorder="1" applyAlignment="1">
      <alignment vertical="center"/>
      <protection/>
    </xf>
    <xf numFmtId="0" fontId="0" fillId="0" borderId="0" xfId="0" applyBorder="1" applyAlignment="1">
      <alignment vertical="center"/>
    </xf>
    <xf numFmtId="180" fontId="14" fillId="0" borderId="11" xfId="0" applyNumberFormat="1" applyFont="1" applyBorder="1" applyAlignment="1" applyProtection="1">
      <alignment horizontal="center" vertical="center"/>
      <protection hidden="1"/>
    </xf>
    <xf numFmtId="3" fontId="23" fillId="0" borderId="11" xfId="0" applyNumberFormat="1" applyFont="1" applyBorder="1" applyAlignment="1" applyProtection="1">
      <alignment horizontal="center" vertical="center"/>
      <protection hidden="1"/>
    </xf>
    <xf numFmtId="1" fontId="0" fillId="0" borderId="12" xfId="0" applyNumberFormat="1" applyFont="1" applyBorder="1" applyAlignment="1" applyProtection="1">
      <alignment horizontal="center" vertical="center"/>
      <protection hidden="1"/>
    </xf>
    <xf numFmtId="1" fontId="31" fillId="0" borderId="13" xfId="0" applyNumberFormat="1" applyFont="1" applyBorder="1" applyAlignment="1" applyProtection="1">
      <alignment horizontal="center" vertical="center"/>
      <protection hidden="1"/>
    </xf>
    <xf numFmtId="182" fontId="14" fillId="0" borderId="14" xfId="0" applyNumberFormat="1" applyFont="1" applyFill="1" applyBorder="1" applyAlignment="1" applyProtection="1">
      <alignment horizontal="center" vertical="center"/>
      <protection hidden="1"/>
    </xf>
    <xf numFmtId="1" fontId="31" fillId="0" borderId="14" xfId="0" applyNumberFormat="1" applyFont="1" applyBorder="1" applyAlignment="1" applyProtection="1">
      <alignment horizontal="center" vertical="center"/>
      <protection hidden="1"/>
    </xf>
    <xf numFmtId="178" fontId="0" fillId="0" borderId="15" xfId="0" applyNumberFormat="1" applyFont="1" applyBorder="1" applyAlignment="1" applyProtection="1">
      <alignment horizontal="right" vertical="center"/>
      <protection hidden="1"/>
    </xf>
    <xf numFmtId="178" fontId="0" fillId="0" borderId="16" xfId="0" applyNumberFormat="1" applyFont="1" applyBorder="1" applyAlignment="1" applyProtection="1">
      <alignment horizontal="right" vertical="center"/>
      <protection hidden="1"/>
    </xf>
    <xf numFmtId="182" fontId="14" fillId="0" borderId="14" xfId="0" applyNumberFormat="1" applyFont="1" applyFill="1" applyBorder="1" applyAlignment="1" applyProtection="1">
      <alignment horizontal="right" vertical="center"/>
      <protection hidden="1"/>
    </xf>
    <xf numFmtId="182" fontId="0" fillId="0" borderId="17" xfId="0" applyNumberFormat="1" applyFont="1" applyBorder="1" applyAlignment="1" applyProtection="1">
      <alignment horizontal="right" vertical="center"/>
      <protection hidden="1"/>
    </xf>
    <xf numFmtId="178" fontId="14" fillId="0" borderId="14" xfId="0" applyNumberFormat="1" applyFont="1" applyFill="1" applyBorder="1" applyAlignment="1" applyProtection="1">
      <alignment horizontal="right" vertical="center"/>
      <protection hidden="1"/>
    </xf>
    <xf numFmtId="178" fontId="0" fillId="0" borderId="17" xfId="0" applyNumberFormat="1" applyFont="1" applyBorder="1" applyAlignment="1" applyProtection="1">
      <alignment horizontal="right" vertical="center"/>
      <protection hidden="1"/>
    </xf>
    <xf numFmtId="177" fontId="0" fillId="0" borderId="18" xfId="0" applyNumberFormat="1" applyFont="1" applyBorder="1" applyAlignment="1" applyProtection="1">
      <alignment horizontal="right" vertical="center"/>
      <protection hidden="1"/>
    </xf>
    <xf numFmtId="177" fontId="0" fillId="0" borderId="19" xfId="0" applyNumberFormat="1" applyFont="1" applyBorder="1" applyAlignment="1" applyProtection="1">
      <alignment horizontal="right" vertical="center"/>
      <protection hidden="1"/>
    </xf>
    <xf numFmtId="182" fontId="0" fillId="0" borderId="20" xfId="0" applyNumberFormat="1" applyFont="1" applyBorder="1" applyAlignment="1" applyProtection="1">
      <alignment horizontal="right" vertical="center"/>
      <protection hidden="1"/>
    </xf>
    <xf numFmtId="177" fontId="0" fillId="0" borderId="21" xfId="0" applyNumberFormat="1" applyFont="1" applyBorder="1" applyAlignment="1" applyProtection="1">
      <alignment horizontal="right" vertical="center"/>
      <protection hidden="1"/>
    </xf>
    <xf numFmtId="177" fontId="0" fillId="0" borderId="22" xfId="0" applyNumberFormat="1" applyFont="1" applyBorder="1" applyAlignment="1" applyProtection="1">
      <alignment horizontal="right" vertical="center"/>
      <protection hidden="1"/>
    </xf>
    <xf numFmtId="177" fontId="0" fillId="0" borderId="23" xfId="0" applyNumberFormat="1" applyFont="1" applyBorder="1" applyAlignment="1" applyProtection="1">
      <alignment horizontal="right" vertical="center"/>
      <protection hidden="1"/>
    </xf>
    <xf numFmtId="182" fontId="0" fillId="0" borderId="24" xfId="0" applyNumberFormat="1" applyFont="1" applyBorder="1" applyAlignment="1" applyProtection="1">
      <alignment horizontal="right" vertical="center"/>
      <protection hidden="1"/>
    </xf>
    <xf numFmtId="182" fontId="0" fillId="0" borderId="14" xfId="0" applyNumberFormat="1" applyFont="1" applyBorder="1" applyAlignment="1" applyProtection="1">
      <alignment horizontal="right" vertical="center"/>
      <protection hidden="1"/>
    </xf>
    <xf numFmtId="185" fontId="0" fillId="0" borderId="25" xfId="0" applyNumberFormat="1" applyFont="1" applyBorder="1" applyAlignment="1" applyProtection="1">
      <alignment horizontal="right" vertical="center"/>
      <protection hidden="1"/>
    </xf>
    <xf numFmtId="185" fontId="0" fillId="0" borderId="26" xfId="0" applyNumberFormat="1" applyFont="1" applyBorder="1" applyAlignment="1" applyProtection="1">
      <alignment horizontal="right" vertical="center"/>
      <protection hidden="1"/>
    </xf>
    <xf numFmtId="182" fontId="0" fillId="0" borderId="27" xfId="0" applyNumberFormat="1" applyFont="1" applyBorder="1" applyAlignment="1" applyProtection="1">
      <alignment horizontal="right" vertical="center"/>
      <protection hidden="1"/>
    </xf>
    <xf numFmtId="182" fontId="14" fillId="0" borderId="21" xfId="0" applyNumberFormat="1" applyFont="1" applyFill="1" applyBorder="1" applyAlignment="1" applyProtection="1">
      <alignment horizontal="right" vertical="center"/>
      <protection hidden="1"/>
    </xf>
    <xf numFmtId="182" fontId="0" fillId="0" borderId="28" xfId="0" applyNumberFormat="1" applyFont="1" applyBorder="1" applyAlignment="1" applyProtection="1">
      <alignment horizontal="right" vertical="center"/>
      <protection hidden="1"/>
    </xf>
    <xf numFmtId="177" fontId="0" fillId="0" borderId="29" xfId="0" applyNumberFormat="1" applyFont="1" applyBorder="1" applyAlignment="1" applyProtection="1">
      <alignment horizontal="right" vertical="center"/>
      <protection hidden="1"/>
    </xf>
    <xf numFmtId="177" fontId="0" fillId="0" borderId="30" xfId="0" applyNumberFormat="1" applyFont="1" applyBorder="1" applyAlignment="1" applyProtection="1">
      <alignment horizontal="right" vertical="center"/>
      <protection hidden="1"/>
    </xf>
    <xf numFmtId="177" fontId="0" fillId="0" borderId="31" xfId="0" applyNumberFormat="1" applyFont="1" applyBorder="1" applyAlignment="1" applyProtection="1">
      <alignment horizontal="right" vertical="center"/>
      <protection hidden="1"/>
    </xf>
    <xf numFmtId="182" fontId="0" fillId="0" borderId="32" xfId="0" applyNumberFormat="1" applyFont="1" applyBorder="1" applyAlignment="1" applyProtection="1">
      <alignment horizontal="right" vertical="center"/>
      <protection hidden="1"/>
    </xf>
    <xf numFmtId="177" fontId="0" fillId="0" borderId="33" xfId="0" applyNumberFormat="1" applyFont="1" applyBorder="1" applyAlignment="1" applyProtection="1">
      <alignment horizontal="right" vertical="center"/>
      <protection hidden="1"/>
    </xf>
    <xf numFmtId="177" fontId="0" fillId="0" borderId="34" xfId="0" applyNumberFormat="1" applyFont="1" applyBorder="1" applyAlignment="1" applyProtection="1">
      <alignment horizontal="right" vertical="center"/>
      <protection hidden="1"/>
    </xf>
    <xf numFmtId="177" fontId="0" fillId="0" borderId="35" xfId="0" applyNumberFormat="1" applyFont="1" applyBorder="1" applyAlignment="1" applyProtection="1">
      <alignment horizontal="right" vertical="center"/>
      <protection hidden="1"/>
    </xf>
    <xf numFmtId="177" fontId="0" fillId="0" borderId="36" xfId="0" applyNumberFormat="1" applyFont="1" applyBorder="1" applyAlignment="1" applyProtection="1">
      <alignment horizontal="right" vertical="center"/>
      <protection hidden="1"/>
    </xf>
    <xf numFmtId="182" fontId="0" fillId="0" borderId="37" xfId="0" applyNumberFormat="1" applyFont="1" applyBorder="1" applyAlignment="1" applyProtection="1">
      <alignment horizontal="right" vertical="center"/>
      <protection hidden="1"/>
    </xf>
    <xf numFmtId="177" fontId="0" fillId="0" borderId="38" xfId="0" applyNumberFormat="1" applyFont="1" applyBorder="1" applyAlignment="1" applyProtection="1">
      <alignment horizontal="right" vertical="center"/>
      <protection hidden="1"/>
    </xf>
    <xf numFmtId="177" fontId="0" fillId="0" borderId="39" xfId="0" applyNumberFormat="1" applyFont="1" applyBorder="1" applyAlignment="1" applyProtection="1">
      <alignment horizontal="right" vertical="center"/>
      <protection hidden="1"/>
    </xf>
    <xf numFmtId="177" fontId="0" fillId="0" borderId="25" xfId="0" applyNumberFormat="1" applyFont="1" applyBorder="1" applyAlignment="1" applyProtection="1">
      <alignment horizontal="right" vertical="center"/>
      <protection hidden="1"/>
    </xf>
    <xf numFmtId="177" fontId="0" fillId="0" borderId="26" xfId="0" applyNumberFormat="1" applyFont="1" applyBorder="1" applyAlignment="1" applyProtection="1">
      <alignment horizontal="right" vertical="center"/>
      <protection hidden="1"/>
    </xf>
    <xf numFmtId="177" fontId="0" fillId="0" borderId="27" xfId="0" applyNumberFormat="1" applyFont="1" applyBorder="1" applyAlignment="1" applyProtection="1">
      <alignment horizontal="right" vertical="center"/>
      <protection hidden="1"/>
    </xf>
    <xf numFmtId="177" fontId="0" fillId="0" borderId="40" xfId="0" applyNumberFormat="1" applyFont="1" applyBorder="1" applyAlignment="1" applyProtection="1">
      <alignment horizontal="right" vertical="center"/>
      <protection hidden="1"/>
    </xf>
    <xf numFmtId="185" fontId="0" fillId="0" borderId="34" xfId="0" applyNumberFormat="1" applyFont="1" applyBorder="1" applyAlignment="1" applyProtection="1">
      <alignment horizontal="right" vertical="center"/>
      <protection hidden="1"/>
    </xf>
    <xf numFmtId="185" fontId="0" fillId="0" borderId="35" xfId="0" applyNumberFormat="1" applyFont="1" applyBorder="1" applyAlignment="1" applyProtection="1">
      <alignment horizontal="right" vertical="center"/>
      <protection hidden="1"/>
    </xf>
    <xf numFmtId="185" fontId="0" fillId="0" borderId="36" xfId="0" applyNumberFormat="1" applyFont="1" applyBorder="1" applyAlignment="1" applyProtection="1">
      <alignment horizontal="right" vertical="center"/>
      <protection hidden="1"/>
    </xf>
    <xf numFmtId="185" fontId="0" fillId="0" borderId="38" xfId="0" applyNumberFormat="1" applyFont="1" applyBorder="1" applyAlignment="1" applyProtection="1">
      <alignment horizontal="right" vertical="center"/>
      <protection hidden="1"/>
    </xf>
    <xf numFmtId="3" fontId="23" fillId="32" borderId="41" xfId="0" applyNumberFormat="1" applyFont="1" applyFill="1" applyBorder="1" applyAlignment="1" applyProtection="1">
      <alignment horizontal="left" vertical="center"/>
      <protection hidden="1"/>
    </xf>
    <xf numFmtId="3" fontId="23" fillId="32" borderId="17" xfId="0" applyNumberFormat="1" applyFont="1" applyFill="1" applyBorder="1" applyAlignment="1" applyProtection="1">
      <alignment horizontal="left" vertical="center"/>
      <protection hidden="1"/>
    </xf>
    <xf numFmtId="177" fontId="0" fillId="0" borderId="29" xfId="0" applyNumberFormat="1" applyFont="1" applyBorder="1" applyAlignment="1" applyProtection="1">
      <alignment horizontal="center" vertical="center"/>
      <protection hidden="1"/>
    </xf>
    <xf numFmtId="177" fontId="0" fillId="0" borderId="42" xfId="0" applyNumberFormat="1" applyFont="1" applyBorder="1" applyAlignment="1" applyProtection="1">
      <alignment horizontal="center" vertical="center"/>
      <protection hidden="1"/>
    </xf>
    <xf numFmtId="177" fontId="0" fillId="0" borderId="43" xfId="0" applyNumberFormat="1" applyFont="1" applyBorder="1" applyAlignment="1" applyProtection="1">
      <alignment horizontal="right" vertical="center"/>
      <protection hidden="1"/>
    </xf>
    <xf numFmtId="177" fontId="0" fillId="0" borderId="44" xfId="0" applyNumberFormat="1" applyFont="1" applyBorder="1" applyAlignment="1" applyProtection="1">
      <alignment horizontal="right" vertical="center"/>
      <protection hidden="1"/>
    </xf>
    <xf numFmtId="177" fontId="0" fillId="0" borderId="45" xfId="0" applyNumberFormat="1" applyFont="1" applyBorder="1" applyAlignment="1" applyProtection="1">
      <alignment horizontal="right" vertical="center"/>
      <protection hidden="1"/>
    </xf>
    <xf numFmtId="177" fontId="0" fillId="0" borderId="39" xfId="0" applyNumberFormat="1" applyFont="1" applyBorder="1" applyAlignment="1" applyProtection="1">
      <alignment horizontal="center" vertical="center"/>
      <protection hidden="1"/>
    </xf>
    <xf numFmtId="177" fontId="0" fillId="0" borderId="46" xfId="0" applyNumberFormat="1" applyFont="1" applyBorder="1" applyAlignment="1" applyProtection="1">
      <alignment horizontal="center" vertical="center"/>
      <protection hidden="1"/>
    </xf>
    <xf numFmtId="182" fontId="0" fillId="0" borderId="47" xfId="0" applyNumberFormat="1" applyFont="1" applyBorder="1" applyAlignment="1" applyProtection="1">
      <alignment horizontal="right" vertical="center"/>
      <protection hidden="1"/>
    </xf>
    <xf numFmtId="187" fontId="0" fillId="0" borderId="25" xfId="0" applyNumberFormat="1" applyFont="1" applyBorder="1" applyAlignment="1" applyProtection="1">
      <alignment horizontal="right" vertical="center"/>
      <protection hidden="1"/>
    </xf>
    <xf numFmtId="187" fontId="0" fillId="0" borderId="26" xfId="0" applyNumberFormat="1" applyFont="1" applyBorder="1" applyAlignment="1" applyProtection="1">
      <alignment horizontal="right" vertical="center"/>
      <protection hidden="1"/>
    </xf>
    <xf numFmtId="3" fontId="0" fillId="32" borderId="14" xfId="0" applyNumberFormat="1" applyFont="1" applyFill="1" applyBorder="1" applyAlignment="1" applyProtection="1">
      <alignment horizontal="distributed" vertical="center"/>
      <protection hidden="1"/>
    </xf>
    <xf numFmtId="182" fontId="14" fillId="0" borderId="33" xfId="0" applyNumberFormat="1" applyFont="1" applyFill="1" applyBorder="1" applyAlignment="1" applyProtection="1">
      <alignment horizontal="right" vertical="center"/>
      <protection hidden="1"/>
    </xf>
    <xf numFmtId="182" fontId="14" fillId="0" borderId="45" xfId="0" applyNumberFormat="1" applyFont="1" applyFill="1" applyBorder="1" applyAlignment="1" applyProtection="1">
      <alignment horizontal="right" vertical="center"/>
      <protection hidden="1"/>
    </xf>
    <xf numFmtId="177" fontId="0" fillId="0" borderId="34" xfId="0" applyNumberFormat="1" applyFont="1" applyBorder="1" applyAlignment="1" applyProtection="1">
      <alignment horizontal="center" vertical="center"/>
      <protection hidden="1"/>
    </xf>
    <xf numFmtId="182" fontId="14" fillId="0" borderId="17" xfId="0" applyNumberFormat="1" applyFont="1" applyFill="1" applyBorder="1" applyAlignment="1" applyProtection="1">
      <alignment horizontal="right" vertical="center"/>
      <protection hidden="1"/>
    </xf>
    <xf numFmtId="177" fontId="0" fillId="0" borderId="39" xfId="0" applyNumberFormat="1" applyFont="1" applyBorder="1" applyAlignment="1" applyProtection="1">
      <alignment vertical="center"/>
      <protection hidden="1"/>
    </xf>
    <xf numFmtId="196" fontId="0" fillId="0" borderId="10" xfId="0" applyNumberFormat="1" applyFont="1" applyBorder="1" applyAlignment="1" applyProtection="1">
      <alignment horizontal="center" vertical="center"/>
      <protection hidden="1"/>
    </xf>
    <xf numFmtId="196" fontId="0" fillId="0" borderId="48" xfId="0" applyNumberFormat="1" applyFont="1" applyBorder="1" applyAlignment="1" applyProtection="1">
      <alignment horizontal="center" vertical="center"/>
      <protection hidden="1"/>
    </xf>
    <xf numFmtId="229" fontId="0" fillId="0" borderId="14" xfId="0" applyNumberFormat="1" applyFont="1" applyBorder="1" applyAlignment="1" applyProtection="1">
      <alignment horizontal="center" vertical="center"/>
      <protection hidden="1"/>
    </xf>
    <xf numFmtId="229" fontId="0" fillId="0" borderId="49"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horizontal="left" vertical="center"/>
      <protection hidden="1"/>
    </xf>
    <xf numFmtId="9" fontId="0" fillId="0" borderId="0" xfId="0" applyNumberFormat="1" applyFont="1" applyBorder="1" applyAlignment="1" applyProtection="1">
      <alignment horizontal="center" vertical="center"/>
      <protection hidden="1"/>
    </xf>
    <xf numFmtId="188" fontId="0" fillId="0" borderId="0" xfId="0" applyNumberFormat="1" applyFont="1" applyBorder="1" applyAlignment="1" applyProtection="1">
      <alignment horizontal="center" vertical="center"/>
      <protection hidden="1"/>
    </xf>
    <xf numFmtId="3" fontId="0" fillId="0" borderId="0" xfId="0" applyNumberFormat="1" applyAlignment="1" applyProtection="1">
      <alignment vertical="center"/>
      <protection hidden="1"/>
    </xf>
    <xf numFmtId="3" fontId="0" fillId="0" borderId="0" xfId="0" applyNumberFormat="1" applyAlignment="1" applyProtection="1">
      <alignment horizontal="center" vertical="center"/>
      <protection hidden="1"/>
    </xf>
    <xf numFmtId="182" fontId="0" fillId="0" borderId="0" xfId="0" applyNumberFormat="1" applyAlignment="1" applyProtection="1">
      <alignment vertical="center"/>
      <protection hidden="1"/>
    </xf>
    <xf numFmtId="3" fontId="0" fillId="0" borderId="0" xfId="0" applyNumberFormat="1" applyAlignment="1" applyProtection="1">
      <alignment horizontal="right" vertical="center"/>
      <protection hidden="1"/>
    </xf>
    <xf numFmtId="1" fontId="31" fillId="0" borderId="11" xfId="0" applyNumberFormat="1" applyFont="1" applyBorder="1" applyAlignment="1" applyProtection="1">
      <alignment horizontal="center" vertical="center"/>
      <protection hidden="1"/>
    </xf>
    <xf numFmtId="178" fontId="0" fillId="0" borderId="11" xfId="0" applyNumberFormat="1" applyFont="1" applyBorder="1" applyAlignment="1" applyProtection="1">
      <alignment vertical="center"/>
      <protection hidden="1"/>
    </xf>
    <xf numFmtId="3" fontId="22" fillId="34" borderId="11" xfId="0" applyNumberFormat="1" applyFont="1" applyFill="1" applyBorder="1" applyAlignment="1" applyProtection="1">
      <alignment horizontal="center" vertical="center"/>
      <protection hidden="1"/>
    </xf>
    <xf numFmtId="3" fontId="22" fillId="35" borderId="11" xfId="0" applyNumberFormat="1" applyFont="1" applyFill="1" applyBorder="1" applyAlignment="1" applyProtection="1">
      <alignment horizontal="center" vertical="center"/>
      <protection hidden="1"/>
    </xf>
    <xf numFmtId="3" fontId="22" fillId="36" borderId="11" xfId="0" applyNumberFormat="1" applyFont="1" applyFill="1" applyBorder="1" applyAlignment="1" applyProtection="1">
      <alignment horizontal="center" vertical="center"/>
      <protection hidden="1"/>
    </xf>
    <xf numFmtId="3" fontId="22" fillId="37" borderId="11" xfId="0" applyNumberFormat="1" applyFont="1" applyFill="1" applyBorder="1" applyAlignment="1" applyProtection="1">
      <alignment horizontal="center" vertical="center"/>
      <protection hidden="1"/>
    </xf>
    <xf numFmtId="178" fontId="0" fillId="0" borderId="11" xfId="0" applyNumberFormat="1" applyFont="1" applyBorder="1" applyAlignment="1" applyProtection="1">
      <alignment horizontal="center" vertical="center"/>
      <protection hidden="1"/>
    </xf>
    <xf numFmtId="177" fontId="0" fillId="0" borderId="40" xfId="0" applyNumberFormat="1" applyFont="1" applyBorder="1" applyAlignment="1" applyProtection="1">
      <alignment vertical="center"/>
      <protection hidden="1"/>
    </xf>
    <xf numFmtId="178" fontId="0" fillId="0" borderId="42" xfId="0" applyNumberFormat="1" applyFont="1" applyBorder="1" applyAlignment="1" applyProtection="1">
      <alignment vertical="center"/>
      <protection hidden="1"/>
    </xf>
    <xf numFmtId="177" fontId="0" fillId="0" borderId="42" xfId="0" applyNumberFormat="1" applyFont="1" applyBorder="1" applyAlignment="1" applyProtection="1">
      <alignment vertical="center"/>
      <protection hidden="1"/>
    </xf>
    <xf numFmtId="177" fontId="0" fillId="0" borderId="34" xfId="0" applyNumberFormat="1" applyFont="1" applyBorder="1" applyAlignment="1" applyProtection="1">
      <alignment vertical="center"/>
      <protection hidden="1"/>
    </xf>
    <xf numFmtId="185" fontId="0" fillId="0" borderId="39" xfId="0" applyNumberFormat="1" applyFont="1" applyBorder="1" applyAlignment="1" applyProtection="1">
      <alignment vertical="center"/>
      <protection hidden="1"/>
    </xf>
    <xf numFmtId="177" fontId="0" fillId="0" borderId="29" xfId="0" applyNumberFormat="1" applyFont="1" applyBorder="1" applyAlignment="1" applyProtection="1">
      <alignment vertical="center"/>
      <protection hidden="1"/>
    </xf>
    <xf numFmtId="177" fontId="0" fillId="0" borderId="42" xfId="0" applyNumberFormat="1" applyFont="1" applyBorder="1" applyAlignment="1" applyProtection="1">
      <alignment horizontal="right" vertical="center"/>
      <protection hidden="1"/>
    </xf>
    <xf numFmtId="177" fontId="0" fillId="0" borderId="46" xfId="0" applyNumberFormat="1" applyFont="1" applyBorder="1" applyAlignment="1" applyProtection="1">
      <alignment vertical="center"/>
      <protection hidden="1"/>
    </xf>
    <xf numFmtId="187" fontId="0" fillId="0" borderId="39" xfId="0" applyNumberFormat="1" applyFont="1" applyBorder="1" applyAlignment="1" applyProtection="1">
      <alignment vertical="center"/>
      <protection hidden="1"/>
    </xf>
    <xf numFmtId="196" fontId="0" fillId="0" borderId="11" xfId="0" applyNumberFormat="1" applyFont="1" applyBorder="1" applyAlignment="1" applyProtection="1">
      <alignment horizontal="center" vertical="center"/>
      <protection hidden="1"/>
    </xf>
    <xf numFmtId="3" fontId="29" fillId="0" borderId="50" xfId="61" applyNumberFormat="1" applyFont="1" applyFill="1" applyBorder="1" applyAlignment="1" applyProtection="1">
      <alignment horizontal="center" vertical="center"/>
      <protection hidden="1"/>
    </xf>
    <xf numFmtId="208" fontId="0" fillId="0" borderId="39" xfId="61" applyNumberFormat="1" applyFont="1" applyFill="1" applyBorder="1" applyAlignment="1" applyProtection="1">
      <alignment horizontal="center" vertical="center"/>
      <protection hidden="1"/>
    </xf>
    <xf numFmtId="3" fontId="0" fillId="0" borderId="0" xfId="61" applyNumberFormat="1" applyFont="1" applyFill="1" applyBorder="1" applyAlignment="1" applyProtection="1">
      <alignment vertical="center"/>
      <protection hidden="1"/>
    </xf>
    <xf numFmtId="3" fontId="22" fillId="34" borderId="11" xfId="61" applyNumberFormat="1" applyFont="1" applyFill="1" applyBorder="1" applyAlignment="1" applyProtection="1">
      <alignment horizontal="center" vertical="center"/>
      <protection hidden="1"/>
    </xf>
    <xf numFmtId="3" fontId="22" fillId="35" borderId="11" xfId="61" applyNumberFormat="1" applyFont="1" applyFill="1" applyBorder="1" applyAlignment="1" applyProtection="1">
      <alignment horizontal="center" vertical="center"/>
      <protection hidden="1"/>
    </xf>
    <xf numFmtId="3" fontId="22" fillId="36" borderId="11" xfId="61" applyNumberFormat="1" applyFont="1" applyFill="1" applyBorder="1" applyAlignment="1" applyProtection="1">
      <alignment horizontal="center" vertical="center"/>
      <protection hidden="1"/>
    </xf>
    <xf numFmtId="3" fontId="22" fillId="37" borderId="11" xfId="61" applyNumberFormat="1" applyFont="1" applyFill="1" applyBorder="1" applyAlignment="1" applyProtection="1">
      <alignment horizontal="center" vertical="center"/>
      <protection hidden="1"/>
    </xf>
    <xf numFmtId="215" fontId="0" fillId="0" borderId="39" xfId="61" applyNumberFormat="1" applyFont="1" applyFill="1" applyBorder="1" applyAlignment="1" applyProtection="1">
      <alignment horizontal="center" vertical="center"/>
      <protection hidden="1"/>
    </xf>
    <xf numFmtId="1" fontId="31" fillId="0" borderId="11" xfId="61" applyNumberFormat="1" applyFont="1" applyFill="1" applyBorder="1" applyAlignment="1" applyProtection="1">
      <alignment horizontal="center" vertical="center"/>
      <protection hidden="1"/>
    </xf>
    <xf numFmtId="182" fontId="31" fillId="0" borderId="11" xfId="61" applyNumberFormat="1" applyFont="1" applyFill="1" applyBorder="1" applyAlignment="1" applyProtection="1">
      <alignment horizontal="center" vertical="center"/>
      <protection hidden="1"/>
    </xf>
    <xf numFmtId="183" fontId="0" fillId="0" borderId="11" xfId="61" applyNumberFormat="1" applyFont="1" applyFill="1" applyBorder="1" applyAlignment="1" applyProtection="1">
      <alignment/>
      <protection hidden="1"/>
    </xf>
    <xf numFmtId="182" fontId="0" fillId="0" borderId="17" xfId="61" applyNumberFormat="1" applyFont="1" applyFill="1" applyBorder="1" applyAlignment="1" applyProtection="1">
      <alignment horizontal="right"/>
      <protection hidden="1"/>
    </xf>
    <xf numFmtId="178" fontId="0" fillId="0" borderId="11" xfId="61" applyNumberFormat="1" applyFont="1" applyFill="1" applyBorder="1" applyAlignment="1" applyProtection="1">
      <alignment/>
      <protection hidden="1"/>
    </xf>
    <xf numFmtId="182" fontId="0" fillId="0" borderId="14" xfId="61" applyNumberFormat="1" applyFont="1" applyFill="1" applyBorder="1" applyAlignment="1" applyProtection="1" quotePrefix="1">
      <alignment horizontal="right" vertical="center"/>
      <protection hidden="1"/>
    </xf>
    <xf numFmtId="177" fontId="0" fillId="0" borderId="40" xfId="61" applyNumberFormat="1" applyFont="1" applyFill="1" applyBorder="1" applyAlignment="1" applyProtection="1">
      <alignment/>
      <protection hidden="1"/>
    </xf>
    <xf numFmtId="182" fontId="0" fillId="0" borderId="40" xfId="61" applyNumberFormat="1" applyFont="1" applyFill="1" applyBorder="1" applyAlignment="1" applyProtection="1">
      <alignment horizontal="right" vertical="center"/>
      <protection hidden="1"/>
    </xf>
    <xf numFmtId="178" fontId="0" fillId="0" borderId="42" xfId="61" applyNumberFormat="1" applyFont="1" applyFill="1" applyBorder="1" applyAlignment="1" applyProtection="1">
      <alignment/>
      <protection hidden="1"/>
    </xf>
    <xf numFmtId="182" fontId="0" fillId="0" borderId="42" xfId="61" applyNumberFormat="1" applyFont="1" applyFill="1" applyBorder="1" applyAlignment="1" applyProtection="1">
      <alignment horizontal="right" vertical="center"/>
      <protection hidden="1"/>
    </xf>
    <xf numFmtId="177" fontId="0" fillId="0" borderId="42" xfId="61" applyNumberFormat="1" applyFont="1" applyFill="1" applyBorder="1" applyAlignment="1" applyProtection="1">
      <alignment/>
      <protection hidden="1"/>
    </xf>
    <xf numFmtId="177" fontId="0" fillId="0" borderId="34" xfId="61" applyNumberFormat="1" applyFont="1" applyFill="1" applyBorder="1" applyAlignment="1" applyProtection="1">
      <alignment/>
      <protection hidden="1"/>
    </xf>
    <xf numFmtId="182" fontId="0" fillId="0" borderId="34" xfId="61" applyNumberFormat="1" applyFont="1" applyFill="1" applyBorder="1" applyAlignment="1" applyProtection="1">
      <alignment horizontal="right" vertical="center"/>
      <protection hidden="1"/>
    </xf>
    <xf numFmtId="185" fontId="0" fillId="0" borderId="39" xfId="61" applyNumberFormat="1" applyFont="1" applyFill="1" applyBorder="1" applyAlignment="1" applyProtection="1">
      <alignment/>
      <protection hidden="1"/>
    </xf>
    <xf numFmtId="182" fontId="0" fillId="0" borderId="39" xfId="61" applyNumberFormat="1" applyFont="1" applyFill="1" applyBorder="1" applyAlignment="1" applyProtection="1">
      <alignment horizontal="right" vertical="center"/>
      <protection hidden="1"/>
    </xf>
    <xf numFmtId="177" fontId="0" fillId="0" borderId="29" xfId="61" applyNumberFormat="1" applyFont="1" applyFill="1" applyBorder="1" applyAlignment="1" applyProtection="1">
      <alignment/>
      <protection hidden="1"/>
    </xf>
    <xf numFmtId="182" fontId="0" fillId="0" borderId="29" xfId="61" applyNumberFormat="1" applyFont="1" applyFill="1" applyBorder="1" applyAlignment="1" applyProtection="1">
      <alignment horizontal="right" vertical="center"/>
      <protection hidden="1"/>
    </xf>
    <xf numFmtId="177" fontId="0" fillId="0" borderId="39" xfId="61" applyNumberFormat="1" applyFont="1" applyFill="1" applyBorder="1" applyAlignment="1" applyProtection="1">
      <alignment/>
      <protection hidden="1"/>
    </xf>
    <xf numFmtId="177" fontId="0" fillId="0" borderId="42" xfId="61" applyNumberFormat="1" applyFont="1" applyFill="1" applyBorder="1" applyAlignment="1" applyProtection="1">
      <alignment horizontal="right" vertical="center"/>
      <protection hidden="1"/>
    </xf>
    <xf numFmtId="185" fontId="0" fillId="0" borderId="34" xfId="61" applyNumberFormat="1" applyFont="1" applyFill="1" applyBorder="1" applyAlignment="1" applyProtection="1">
      <alignment horizontal="right" vertical="center"/>
      <protection hidden="1"/>
    </xf>
    <xf numFmtId="177" fontId="0" fillId="0" borderId="29" xfId="61" applyNumberFormat="1" applyFont="1" applyFill="1" applyBorder="1" applyAlignment="1" applyProtection="1">
      <alignment horizontal="right" vertical="center"/>
      <protection hidden="1"/>
    </xf>
    <xf numFmtId="177" fontId="0" fillId="0" borderId="34" xfId="61" applyNumberFormat="1" applyFont="1" applyFill="1" applyBorder="1" applyAlignment="1" applyProtection="1">
      <alignment horizontal="right" vertical="center"/>
      <protection hidden="1"/>
    </xf>
    <xf numFmtId="177" fontId="0" fillId="0" borderId="39" xfId="61" applyNumberFormat="1" applyFont="1" applyFill="1" applyBorder="1" applyAlignment="1" applyProtection="1">
      <alignment horizontal="right" vertical="center"/>
      <protection hidden="1"/>
    </xf>
    <xf numFmtId="177" fontId="0" fillId="0" borderId="46" xfId="61" applyNumberFormat="1" applyFont="1" applyFill="1" applyBorder="1" applyAlignment="1" applyProtection="1">
      <alignment/>
      <protection hidden="1"/>
    </xf>
    <xf numFmtId="182" fontId="0" fillId="0" borderId="46" xfId="61" applyNumberFormat="1" applyFont="1" applyFill="1" applyBorder="1" applyAlignment="1" applyProtection="1">
      <alignment horizontal="right" vertical="center"/>
      <protection hidden="1"/>
    </xf>
    <xf numFmtId="187" fontId="0" fillId="0" borderId="39" xfId="61" applyNumberFormat="1" applyFont="1" applyFill="1" applyBorder="1" applyAlignment="1" applyProtection="1">
      <alignment/>
      <protection hidden="1"/>
    </xf>
    <xf numFmtId="190" fontId="0" fillId="0" borderId="39" xfId="61" applyNumberFormat="1" applyFont="1" applyFill="1" applyBorder="1" applyAlignment="1" applyProtection="1">
      <alignment horizontal="right" vertical="center"/>
      <protection hidden="1"/>
    </xf>
    <xf numFmtId="196" fontId="0" fillId="0" borderId="11" xfId="61" applyNumberFormat="1" applyFont="1" applyFill="1" applyBorder="1" applyAlignment="1" applyProtection="1">
      <alignment horizontal="center" vertical="center"/>
      <protection hidden="1"/>
    </xf>
    <xf numFmtId="229" fontId="0" fillId="0" borderId="11" xfId="61" applyNumberFormat="1" applyFont="1" applyFill="1" applyBorder="1" applyAlignment="1" applyProtection="1">
      <alignment horizontal="center" vertical="center"/>
      <protection hidden="1"/>
    </xf>
    <xf numFmtId="3" fontId="0" fillId="0" borderId="0" xfId="61" applyNumberFormat="1" applyFont="1" applyFill="1" applyBorder="1" applyAlignment="1" applyProtection="1">
      <alignment vertical="center"/>
      <protection/>
    </xf>
    <xf numFmtId="1" fontId="0" fillId="0" borderId="11" xfId="61" applyNumberFormat="1" applyFont="1" applyFill="1" applyBorder="1" applyAlignment="1" applyProtection="1">
      <alignment horizontal="right" vertical="center"/>
      <protection hidden="1"/>
    </xf>
    <xf numFmtId="178" fontId="0" fillId="0" borderId="11" xfId="61" applyNumberFormat="1" applyFont="1" applyFill="1" applyBorder="1" applyAlignment="1" applyProtection="1">
      <alignment horizontal="center" vertical="center"/>
      <protection hidden="1"/>
    </xf>
    <xf numFmtId="178" fontId="0" fillId="0" borderId="11" xfId="61" applyNumberFormat="1" applyFont="1" applyFill="1" applyBorder="1" applyAlignment="1" applyProtection="1">
      <alignment vertical="center"/>
      <protection hidden="1"/>
    </xf>
    <xf numFmtId="177" fontId="0" fillId="0" borderId="40" xfId="61" applyNumberFormat="1" applyFont="1" applyFill="1" applyBorder="1" applyAlignment="1" applyProtection="1">
      <alignment vertical="center"/>
      <protection hidden="1"/>
    </xf>
    <xf numFmtId="178" fontId="0" fillId="0" borderId="42" xfId="61" applyNumberFormat="1" applyFont="1" applyFill="1" applyBorder="1" applyAlignment="1" applyProtection="1">
      <alignment vertical="center"/>
      <protection hidden="1"/>
    </xf>
    <xf numFmtId="177" fontId="0" fillId="0" borderId="42" xfId="61" applyNumberFormat="1" applyFont="1" applyFill="1" applyBorder="1" applyAlignment="1" applyProtection="1">
      <alignment vertical="center"/>
      <protection hidden="1"/>
    </xf>
    <xf numFmtId="177" fontId="0" fillId="0" borderId="34" xfId="61" applyNumberFormat="1" applyFont="1" applyFill="1" applyBorder="1" applyAlignment="1" applyProtection="1">
      <alignment vertical="center"/>
      <protection hidden="1"/>
    </xf>
    <xf numFmtId="185" fontId="0" fillId="0" borderId="39" xfId="61" applyNumberFormat="1" applyFont="1" applyFill="1" applyBorder="1" applyAlignment="1" applyProtection="1">
      <alignment vertical="center"/>
      <protection hidden="1"/>
    </xf>
    <xf numFmtId="177" fontId="0" fillId="0" borderId="29" xfId="61" applyNumberFormat="1" applyFont="1" applyFill="1" applyBorder="1" applyAlignment="1" applyProtection="1">
      <alignment vertical="center"/>
      <protection hidden="1"/>
    </xf>
    <xf numFmtId="177" fontId="0" fillId="0" borderId="39" xfId="61" applyNumberFormat="1" applyFont="1" applyFill="1" applyBorder="1" applyAlignment="1" applyProtection="1">
      <alignment vertical="center"/>
      <protection hidden="1"/>
    </xf>
    <xf numFmtId="177" fontId="0" fillId="0" borderId="46" xfId="61" applyNumberFormat="1" applyFont="1" applyFill="1" applyBorder="1" applyAlignment="1" applyProtection="1">
      <alignment vertical="center"/>
      <protection hidden="1"/>
    </xf>
    <xf numFmtId="187" fontId="0" fillId="0" borderId="39" xfId="61" applyNumberFormat="1" applyFont="1" applyFill="1" applyBorder="1" applyAlignment="1" applyProtection="1">
      <alignment vertical="center"/>
      <protection hidden="1"/>
    </xf>
    <xf numFmtId="3" fontId="0" fillId="0" borderId="11" xfId="61" applyNumberFormat="1" applyFont="1" applyFill="1" applyBorder="1" applyAlignment="1" applyProtection="1">
      <alignment horizontal="center" vertical="center"/>
      <protection hidden="1"/>
    </xf>
    <xf numFmtId="185" fontId="0" fillId="0" borderId="11" xfId="0" applyNumberFormat="1" applyFont="1" applyBorder="1" applyAlignment="1" applyProtection="1">
      <alignment vertical="center"/>
      <protection hidden="1"/>
    </xf>
    <xf numFmtId="227" fontId="0" fillId="0" borderId="11" xfId="0" applyNumberFormat="1" applyFont="1" applyBorder="1" applyAlignment="1" applyProtection="1">
      <alignment vertical="center"/>
      <protection hidden="1"/>
    </xf>
    <xf numFmtId="3" fontId="20" fillId="34" borderId="11" xfId="0" applyNumberFormat="1" applyFont="1" applyFill="1" applyBorder="1" applyAlignment="1" applyProtection="1">
      <alignment horizontal="center" vertical="center"/>
      <protection hidden="1"/>
    </xf>
    <xf numFmtId="3" fontId="20" fillId="35" borderId="11" xfId="0" applyNumberFormat="1" applyFont="1" applyFill="1" applyBorder="1" applyAlignment="1" applyProtection="1">
      <alignment horizontal="center" vertical="center"/>
      <protection hidden="1"/>
    </xf>
    <xf numFmtId="3" fontId="20" fillId="36" borderId="11" xfId="0" applyNumberFormat="1" applyFont="1" applyFill="1" applyBorder="1" applyAlignment="1" applyProtection="1">
      <alignment horizontal="center" vertical="center"/>
      <protection hidden="1"/>
    </xf>
    <xf numFmtId="3" fontId="20" fillId="37" borderId="11" xfId="0" applyNumberFormat="1" applyFont="1" applyFill="1" applyBorder="1" applyAlignment="1" applyProtection="1">
      <alignment horizontal="center" vertical="center"/>
      <protection hidden="1"/>
    </xf>
    <xf numFmtId="189" fontId="22" fillId="34" borderId="11" xfId="0" applyNumberFormat="1" applyFont="1" applyFill="1" applyBorder="1" applyAlignment="1" applyProtection="1">
      <alignment horizontal="center" vertical="center"/>
      <protection hidden="1"/>
    </xf>
    <xf numFmtId="189" fontId="22" fillId="35" borderId="11" xfId="0" applyNumberFormat="1" applyFont="1" applyFill="1" applyBorder="1" applyAlignment="1" applyProtection="1">
      <alignment horizontal="center" vertical="center"/>
      <protection hidden="1"/>
    </xf>
    <xf numFmtId="189" fontId="22" fillId="36" borderId="11" xfId="0" applyNumberFormat="1" applyFont="1" applyFill="1" applyBorder="1" applyAlignment="1" applyProtection="1">
      <alignment horizontal="center" vertical="center"/>
      <protection hidden="1"/>
    </xf>
    <xf numFmtId="189" fontId="22" fillId="37" borderId="11" xfId="0" applyNumberFormat="1" applyFont="1" applyFill="1" applyBorder="1" applyAlignment="1" applyProtection="1">
      <alignment horizontal="center" vertical="center"/>
      <protection hidden="1"/>
    </xf>
    <xf numFmtId="178" fontId="22" fillId="38" borderId="11" xfId="0" applyNumberFormat="1" applyFont="1" applyFill="1" applyBorder="1" applyAlignment="1" applyProtection="1">
      <alignment horizontal="center" vertical="center"/>
      <protection hidden="1"/>
    </xf>
    <xf numFmtId="0" fontId="2" fillId="32" borderId="11" xfId="0" applyFont="1" applyFill="1" applyBorder="1" applyAlignment="1" applyProtection="1">
      <alignment horizontal="center" vertical="center"/>
      <protection hidden="1"/>
    </xf>
    <xf numFmtId="0" fontId="2" fillId="39" borderId="11" xfId="0" applyFont="1" applyFill="1" applyBorder="1" applyAlignment="1" applyProtection="1">
      <alignment horizontal="center" vertical="center"/>
      <protection hidden="1"/>
    </xf>
    <xf numFmtId="0" fontId="19" fillId="32" borderId="11" xfId="43" applyFont="1" applyFill="1" applyBorder="1" applyAlignment="1" applyProtection="1">
      <alignment vertical="center"/>
      <protection hidden="1"/>
    </xf>
    <xf numFmtId="0" fontId="2" fillId="0" borderId="0" xfId="0" applyFont="1" applyAlignment="1" applyProtection="1">
      <alignment/>
      <protection hidden="1"/>
    </xf>
    <xf numFmtId="0" fontId="19" fillId="39" borderId="11" xfId="43" applyFont="1" applyFill="1" applyBorder="1" applyAlignment="1" applyProtection="1">
      <alignment vertical="center"/>
      <protection hidden="1"/>
    </xf>
    <xf numFmtId="0" fontId="19" fillId="0" borderId="0" xfId="0" applyFont="1" applyAlignment="1" applyProtection="1">
      <alignment/>
      <protection hidden="1"/>
    </xf>
    <xf numFmtId="0" fontId="39" fillId="0" borderId="0" xfId="43" applyFont="1" applyAlignment="1" applyProtection="1">
      <alignment horizontal="left" vertical="center"/>
      <protection hidden="1"/>
    </xf>
    <xf numFmtId="0" fontId="38" fillId="0" borderId="0" xfId="0" applyFont="1" applyBorder="1" applyAlignment="1" applyProtection="1">
      <alignment horizontal="left" vertical="center"/>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right" vertical="center"/>
      <protection hidden="1"/>
    </xf>
    <xf numFmtId="0" fontId="39" fillId="0" borderId="0" xfId="43" applyFont="1" applyAlignment="1" applyProtection="1">
      <alignment vertical="center"/>
      <protection hidden="1"/>
    </xf>
    <xf numFmtId="0" fontId="40" fillId="0" borderId="0" xfId="64" applyFont="1" applyProtection="1">
      <alignment/>
      <protection hidden="1"/>
    </xf>
    <xf numFmtId="0" fontId="40" fillId="0" borderId="0" xfId="63" applyFont="1" applyProtection="1">
      <alignment/>
      <protection hidden="1"/>
    </xf>
    <xf numFmtId="0" fontId="39" fillId="0" borderId="0" xfId="62" applyFont="1" applyProtection="1">
      <alignment vertical="center"/>
      <protection hidden="1"/>
    </xf>
    <xf numFmtId="0" fontId="0" fillId="0" borderId="0" xfId="0" applyAlignment="1" applyProtection="1">
      <alignment/>
      <protection hidden="1"/>
    </xf>
    <xf numFmtId="0" fontId="0" fillId="0" borderId="0" xfId="0" applyAlignment="1" applyProtection="1">
      <alignment horizontal="left" vertical="center"/>
      <protection hidden="1"/>
    </xf>
    <xf numFmtId="0" fontId="0" fillId="0" borderId="0" xfId="0" applyAlignment="1" applyProtection="1">
      <alignment horizontal="right" vertical="center"/>
      <protection hidden="1"/>
    </xf>
    <xf numFmtId="0" fontId="1" fillId="0" borderId="0" xfId="64" applyProtection="1">
      <alignment/>
      <protection hidden="1"/>
    </xf>
    <xf numFmtId="0" fontId="1" fillId="0" borderId="0" xfId="63" applyProtection="1">
      <alignment/>
      <protection hidden="1"/>
    </xf>
    <xf numFmtId="0" fontId="2" fillId="0" borderId="0" xfId="62" applyProtection="1">
      <alignment vertical="center"/>
      <protection hidden="1"/>
    </xf>
    <xf numFmtId="0" fontId="10"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64" applyFont="1" applyAlignment="1" applyProtection="1">
      <alignment horizontal="center" vertical="center"/>
      <protection hidden="1"/>
    </xf>
    <xf numFmtId="0" fontId="12" fillId="0" borderId="0" xfId="64" applyFont="1" applyAlignment="1" applyProtection="1">
      <alignment vertical="center"/>
      <protection hidden="1"/>
    </xf>
    <xf numFmtId="0" fontId="13" fillId="0" borderId="0" xfId="63" applyFont="1" applyAlignment="1" applyProtection="1">
      <alignment horizontal="center"/>
      <protection hidden="1"/>
    </xf>
    <xf numFmtId="0" fontId="0" fillId="0" borderId="0" xfId="62" applyFont="1" applyAlignment="1" applyProtection="1">
      <alignment horizontal="center" vertical="center"/>
      <protection hidden="1"/>
    </xf>
    <xf numFmtId="0" fontId="14" fillId="0" borderId="51" xfId="63" applyFont="1" applyBorder="1" applyAlignment="1" applyProtection="1">
      <alignment horizontal="left" vertical="center"/>
      <protection hidden="1"/>
    </xf>
    <xf numFmtId="0" fontId="14" fillId="0" borderId="51" xfId="63" applyFont="1" applyBorder="1" applyAlignment="1" applyProtection="1">
      <alignment horizontal="left"/>
      <protection hidden="1"/>
    </xf>
    <xf numFmtId="0" fontId="14" fillId="0" borderId="0" xfId="63" applyFont="1" applyBorder="1" applyAlignment="1" applyProtection="1">
      <alignment horizontal="left"/>
      <protection hidden="1"/>
    </xf>
    <xf numFmtId="0" fontId="14" fillId="0" borderId="0" xfId="64" applyFont="1" applyAlignment="1" applyProtection="1">
      <alignment horizontal="right" vertical="center"/>
      <protection hidden="1"/>
    </xf>
    <xf numFmtId="0" fontId="0" fillId="0" borderId="0" xfId="62" applyFont="1" applyBorder="1" applyAlignment="1" applyProtection="1">
      <alignment horizontal="right" vertical="center"/>
      <protection hidden="1"/>
    </xf>
    <xf numFmtId="0" fontId="0" fillId="32" borderId="10" xfId="0" applyFont="1" applyFill="1" applyBorder="1" applyAlignment="1" applyProtection="1">
      <alignment horizontal="left" vertical="center"/>
      <protection hidden="1"/>
    </xf>
    <xf numFmtId="0" fontId="0" fillId="32" borderId="52" xfId="0" applyFont="1" applyFill="1" applyBorder="1" applyAlignment="1" applyProtection="1">
      <alignment horizontal="left" vertical="center"/>
      <protection hidden="1"/>
    </xf>
    <xf numFmtId="0" fontId="0" fillId="32" borderId="14" xfId="0" applyFont="1" applyFill="1" applyBorder="1" applyAlignment="1" applyProtection="1">
      <alignment horizontal="left" vertical="center"/>
      <protection hidden="1"/>
    </xf>
    <xf numFmtId="0" fontId="0" fillId="0" borderId="11" xfId="0" applyFont="1" applyFill="1" applyBorder="1" applyAlignment="1" applyProtection="1">
      <alignment horizontal="center" vertical="center"/>
      <protection hidden="1"/>
    </xf>
    <xf numFmtId="0" fontId="15" fillId="0" borderId="0" xfId="64" applyFont="1" applyAlignment="1" applyProtection="1">
      <alignment horizontal="right" vertical="center"/>
      <protection hidden="1"/>
    </xf>
    <xf numFmtId="0" fontId="14" fillId="0" borderId="0" xfId="63" applyFont="1" applyBorder="1" applyAlignment="1" applyProtection="1">
      <alignment horizontal="left" vertical="center"/>
      <protection hidden="1"/>
    </xf>
    <xf numFmtId="0" fontId="0" fillId="0" borderId="51" xfId="62" applyFont="1" applyBorder="1" applyAlignment="1" applyProtection="1">
      <alignment horizontal="right" vertical="center"/>
      <protection hidden="1"/>
    </xf>
    <xf numFmtId="0" fontId="0" fillId="0" borderId="0" xfId="0" applyFont="1" applyBorder="1" applyAlignment="1" applyProtection="1">
      <alignment horizontal="left" vertical="center"/>
      <protection hidden="1"/>
    </xf>
    <xf numFmtId="0" fontId="0" fillId="0" borderId="0" xfId="0" applyFont="1" applyAlignment="1" applyProtection="1">
      <alignment horizontal="left" vertical="center"/>
      <protection hidden="1"/>
    </xf>
    <xf numFmtId="3" fontId="0" fillId="0" borderId="0" xfId="0" applyNumberFormat="1" applyFont="1" applyAlignment="1" applyProtection="1">
      <alignment horizontal="right" vertical="center"/>
      <protection hidden="1"/>
    </xf>
    <xf numFmtId="0" fontId="16" fillId="0" borderId="11" xfId="64" applyFont="1" applyBorder="1" applyAlignment="1" applyProtection="1">
      <alignment horizontal="justify" vertical="center" wrapText="1"/>
      <protection hidden="1"/>
    </xf>
    <xf numFmtId="0" fontId="14" fillId="0" borderId="14" xfId="64" applyFont="1" applyBorder="1" applyAlignment="1" applyProtection="1">
      <alignment horizontal="center" vertical="center" wrapText="1"/>
      <protection hidden="1"/>
    </xf>
    <xf numFmtId="0" fontId="14" fillId="0" borderId="0" xfId="63" applyFont="1" applyBorder="1" applyAlignment="1" applyProtection="1">
      <alignment horizontal="right"/>
      <protection hidden="1"/>
    </xf>
    <xf numFmtId="0" fontId="16" fillId="0" borderId="11" xfId="62" applyFont="1" applyBorder="1" applyAlignment="1" applyProtection="1">
      <alignment horizontal="justify" vertical="center" wrapText="1"/>
      <protection hidden="1"/>
    </xf>
    <xf numFmtId="0" fontId="14" fillId="0" borderId="14" xfId="62" applyFont="1" applyBorder="1" applyAlignment="1" applyProtection="1">
      <alignment horizontal="center" vertical="center" wrapText="1"/>
      <protection hidden="1"/>
    </xf>
    <xf numFmtId="0" fontId="18" fillId="0" borderId="39" xfId="64" applyFont="1" applyBorder="1" applyAlignment="1" applyProtection="1">
      <alignment horizontal="justify" vertical="center" wrapText="1"/>
      <protection hidden="1"/>
    </xf>
    <xf numFmtId="0" fontId="14" fillId="0" borderId="17" xfId="64" applyFont="1" applyBorder="1" applyAlignment="1" applyProtection="1">
      <alignment horizontal="center" vertical="center" wrapText="1"/>
      <protection hidden="1"/>
    </xf>
    <xf numFmtId="0" fontId="14" fillId="0" borderId="17" xfId="62" applyFont="1" applyBorder="1" applyAlignment="1" applyProtection="1">
      <alignment horizontal="center" vertical="center" wrapText="1"/>
      <protection hidden="1"/>
    </xf>
    <xf numFmtId="0" fontId="19" fillId="0" borderId="0" xfId="0" applyNumberFormat="1" applyFont="1" applyBorder="1" applyAlignment="1" applyProtection="1">
      <alignment horizontal="center" vertical="center"/>
      <protection hidden="1"/>
    </xf>
    <xf numFmtId="0" fontId="20" fillId="34" borderId="10" xfId="0" applyFont="1" applyFill="1" applyBorder="1" applyAlignment="1" applyProtection="1">
      <alignment horizontal="left" vertical="center"/>
      <protection hidden="1"/>
    </xf>
    <xf numFmtId="0" fontId="20" fillId="34" borderId="52" xfId="0" applyFont="1" applyFill="1" applyBorder="1" applyAlignment="1" applyProtection="1">
      <alignment horizontal="left" vertical="center"/>
      <protection hidden="1"/>
    </xf>
    <xf numFmtId="0" fontId="20" fillId="34" borderId="14" xfId="0" applyFont="1" applyFill="1" applyBorder="1" applyAlignment="1" applyProtection="1">
      <alignment horizontal="left" vertical="center"/>
      <protection hidden="1"/>
    </xf>
    <xf numFmtId="0" fontId="14" fillId="0" borderId="17" xfId="64" applyFont="1" applyBorder="1" applyAlignment="1" applyProtection="1">
      <alignment horizontal="right" vertical="center" wrapText="1"/>
      <protection hidden="1"/>
    </xf>
    <xf numFmtId="0" fontId="14" fillId="0" borderId="17" xfId="62" applyFont="1" applyBorder="1" applyAlignment="1" applyProtection="1">
      <alignment horizontal="right" vertical="center" wrapText="1"/>
      <protection hidden="1"/>
    </xf>
    <xf numFmtId="0" fontId="20" fillId="35" borderId="10" xfId="0" applyFont="1" applyFill="1" applyBorder="1" applyAlignment="1" applyProtection="1">
      <alignment horizontal="left" vertical="center"/>
      <protection hidden="1"/>
    </xf>
    <xf numFmtId="0" fontId="20" fillId="35" borderId="52" xfId="0" applyFont="1" applyFill="1" applyBorder="1" applyAlignment="1" applyProtection="1">
      <alignment horizontal="left" vertical="center"/>
      <protection hidden="1"/>
    </xf>
    <xf numFmtId="0" fontId="20" fillId="35" borderId="14" xfId="0" applyFont="1" applyFill="1" applyBorder="1" applyAlignment="1" applyProtection="1">
      <alignment horizontal="left" vertical="center"/>
      <protection hidden="1"/>
    </xf>
    <xf numFmtId="0" fontId="14" fillId="0" borderId="39" xfId="64" applyFont="1" applyBorder="1" applyAlignment="1" applyProtection="1">
      <alignment horizontal="justify" vertical="center" wrapText="1"/>
      <protection hidden="1"/>
    </xf>
    <xf numFmtId="0" fontId="15" fillId="0" borderId="53" xfId="63" applyFont="1" applyBorder="1" applyAlignment="1" applyProtection="1">
      <alignment horizontal="center" vertical="top" wrapText="1"/>
      <protection hidden="1"/>
    </xf>
    <xf numFmtId="0" fontId="16" fillId="0" borderId="50" xfId="63" applyFont="1" applyBorder="1" applyAlignment="1" applyProtection="1">
      <alignment horizontal="justify" vertical="top" wrapText="1"/>
      <protection hidden="1"/>
    </xf>
    <xf numFmtId="0" fontId="16" fillId="0" borderId="54" xfId="63" applyFont="1" applyBorder="1" applyAlignment="1" applyProtection="1">
      <alignment horizontal="justify" vertical="top" wrapText="1"/>
      <protection hidden="1"/>
    </xf>
    <xf numFmtId="0" fontId="16" fillId="0" borderId="55" xfId="63" applyFont="1" applyBorder="1" applyAlignment="1" applyProtection="1">
      <alignment horizontal="justify" vertical="top" wrapText="1"/>
      <protection hidden="1"/>
    </xf>
    <xf numFmtId="0" fontId="16" fillId="0" borderId="41" xfId="63" applyFont="1" applyBorder="1" applyAlignment="1" applyProtection="1">
      <alignment horizontal="justify" vertical="top" wrapText="1"/>
      <protection hidden="1"/>
    </xf>
    <xf numFmtId="0" fontId="14" fillId="0" borderId="39" xfId="62" applyFont="1" applyBorder="1" applyAlignment="1" applyProtection="1">
      <alignment horizontal="justify" vertical="center" wrapText="1"/>
      <protection hidden="1"/>
    </xf>
    <xf numFmtId="0" fontId="20" fillId="36" borderId="10" xfId="0" applyFont="1" applyFill="1" applyBorder="1" applyAlignment="1" applyProtection="1">
      <alignment horizontal="left" vertical="center"/>
      <protection hidden="1"/>
    </xf>
    <xf numFmtId="0" fontId="20" fillId="36" borderId="52" xfId="0" applyFont="1" applyFill="1" applyBorder="1" applyAlignment="1" applyProtection="1">
      <alignment horizontal="left" vertical="center"/>
      <protection hidden="1"/>
    </xf>
    <xf numFmtId="0" fontId="20" fillId="36" borderId="14" xfId="0" applyFont="1" applyFill="1" applyBorder="1" applyAlignment="1" applyProtection="1">
      <alignment horizontal="left" vertical="center"/>
      <protection hidden="1"/>
    </xf>
    <xf numFmtId="0" fontId="14" fillId="0" borderId="53" xfId="63" applyFont="1" applyBorder="1" applyAlignment="1" applyProtection="1">
      <alignment horizontal="center" vertical="top" wrapText="1"/>
      <protection hidden="1"/>
    </xf>
    <xf numFmtId="0" fontId="16" fillId="0" borderId="53" xfId="63" applyFont="1" applyBorder="1" applyAlignment="1" applyProtection="1">
      <alignment horizontal="justify" vertical="top" wrapText="1"/>
      <protection hidden="1"/>
    </xf>
    <xf numFmtId="0" fontId="16" fillId="0" borderId="56" xfId="63" applyFont="1" applyBorder="1" applyAlignment="1" applyProtection="1">
      <alignment horizontal="justify" vertical="top" wrapText="1"/>
      <protection hidden="1"/>
    </xf>
    <xf numFmtId="0" fontId="16" fillId="0" borderId="0" xfId="63" applyFont="1" applyBorder="1" applyAlignment="1" applyProtection="1">
      <alignment horizontal="justify" vertical="top" wrapText="1"/>
      <protection hidden="1"/>
    </xf>
    <xf numFmtId="0" fontId="16" fillId="0" borderId="57" xfId="63" applyFont="1" applyBorder="1" applyAlignment="1" applyProtection="1">
      <alignment horizontal="justify" vertical="top" wrapText="1"/>
      <protection hidden="1"/>
    </xf>
    <xf numFmtId="0" fontId="20" fillId="37" borderId="10" xfId="0" applyFont="1" applyFill="1" applyBorder="1" applyAlignment="1" applyProtection="1">
      <alignment horizontal="left" vertical="center"/>
      <protection hidden="1"/>
    </xf>
    <xf numFmtId="0" fontId="20" fillId="37" borderId="52" xfId="0" applyFont="1" applyFill="1" applyBorder="1" applyAlignment="1" applyProtection="1">
      <alignment horizontal="left" vertical="center"/>
      <protection hidden="1"/>
    </xf>
    <xf numFmtId="0" fontId="20" fillId="37" borderId="14" xfId="0" applyFont="1" applyFill="1" applyBorder="1" applyAlignment="1" applyProtection="1">
      <alignment horizontal="left" vertical="center"/>
      <protection hidden="1"/>
    </xf>
    <xf numFmtId="0" fontId="14" fillId="0" borderId="50" xfId="64" applyFont="1" applyBorder="1" applyAlignment="1" applyProtection="1">
      <alignment horizontal="justify" vertical="center" wrapText="1"/>
      <protection hidden="1"/>
    </xf>
    <xf numFmtId="0" fontId="16" fillId="0" borderId="50" xfId="64" applyFont="1" applyBorder="1" applyAlignment="1" applyProtection="1">
      <alignment horizontal="justify" vertical="center" wrapText="1"/>
      <protection hidden="1"/>
    </xf>
    <xf numFmtId="0" fontId="14" fillId="0" borderId="50" xfId="62" applyFont="1" applyBorder="1" applyAlignment="1" applyProtection="1">
      <alignment horizontal="left" vertical="center" wrapText="1"/>
      <protection hidden="1"/>
    </xf>
    <xf numFmtId="0" fontId="16" fillId="0" borderId="50" xfId="62" applyFont="1" applyBorder="1" applyAlignment="1" applyProtection="1">
      <alignment horizontal="justify" vertical="center" wrapText="1"/>
      <protection hidden="1"/>
    </xf>
    <xf numFmtId="0" fontId="0" fillId="0" borderId="53" xfId="0" applyBorder="1" applyAlignment="1" applyProtection="1">
      <alignment horizontal="justify" vertical="top" wrapText="1"/>
      <protection hidden="1"/>
    </xf>
    <xf numFmtId="0" fontId="16" fillId="0" borderId="53" xfId="64" applyFont="1" applyBorder="1" applyAlignment="1" applyProtection="1">
      <alignment horizontal="justify" vertical="center" wrapText="1"/>
      <protection hidden="1"/>
    </xf>
    <xf numFmtId="0" fontId="14" fillId="0" borderId="53" xfId="62" applyFont="1" applyBorder="1" applyAlignment="1" applyProtection="1">
      <alignment horizontal="left" vertical="center" wrapText="1"/>
      <protection hidden="1"/>
    </xf>
    <xf numFmtId="0" fontId="16" fillId="0" borderId="53" xfId="62" applyFont="1" applyBorder="1" applyAlignment="1" applyProtection="1">
      <alignment horizontal="justify" vertical="center" wrapText="1"/>
      <protection hidden="1"/>
    </xf>
    <xf numFmtId="0" fontId="16" fillId="0" borderId="39" xfId="63" applyFont="1" applyBorder="1" applyAlignment="1" applyProtection="1">
      <alignment horizontal="justify" vertical="top" wrapText="1"/>
      <protection hidden="1"/>
    </xf>
    <xf numFmtId="0" fontId="16" fillId="0" borderId="25" xfId="63" applyFont="1" applyBorder="1" applyAlignment="1" applyProtection="1">
      <alignment horizontal="justify" vertical="top" wrapText="1"/>
      <protection hidden="1"/>
    </xf>
    <xf numFmtId="0" fontId="16" fillId="0" borderId="51" xfId="63" applyFont="1" applyBorder="1" applyAlignment="1" applyProtection="1">
      <alignment horizontal="justify" vertical="top" wrapText="1"/>
      <protection hidden="1"/>
    </xf>
    <xf numFmtId="0" fontId="16" fillId="0" borderId="17" xfId="63" applyFont="1" applyBorder="1" applyAlignment="1" applyProtection="1">
      <alignment horizontal="justify" vertical="top" wrapText="1"/>
      <protection hidden="1"/>
    </xf>
    <xf numFmtId="177" fontId="0" fillId="0" borderId="0" xfId="0" applyNumberFormat="1" applyFont="1" applyBorder="1" applyAlignment="1" applyProtection="1">
      <alignment horizontal="right" vertical="center"/>
      <protection hidden="1"/>
    </xf>
    <xf numFmtId="0" fontId="0" fillId="0" borderId="39" xfId="0" applyBorder="1" applyAlignment="1" applyProtection="1">
      <alignment horizontal="justify" vertical="top" wrapText="1"/>
      <protection hidden="1"/>
    </xf>
    <xf numFmtId="0" fontId="16" fillId="0" borderId="39" xfId="64" applyFont="1" applyBorder="1" applyAlignment="1" applyProtection="1">
      <alignment horizontal="justify" vertical="center" wrapText="1"/>
      <protection hidden="1"/>
    </xf>
    <xf numFmtId="0" fontId="14" fillId="0" borderId="39" xfId="62" applyFont="1" applyBorder="1" applyAlignment="1" applyProtection="1">
      <alignment horizontal="left" vertical="center" wrapText="1"/>
      <protection hidden="1"/>
    </xf>
    <xf numFmtId="0" fontId="16" fillId="0" borderId="39" xfId="62" applyFont="1" applyBorder="1" applyAlignment="1" applyProtection="1">
      <alignment horizontal="justify" vertical="center" wrapText="1"/>
      <protection hidden="1"/>
    </xf>
    <xf numFmtId="0" fontId="0" fillId="0" borderId="0" xfId="0" applyFont="1" applyAlignment="1" applyProtection="1">
      <alignment horizontal="right" vertical="center"/>
      <protection hidden="1"/>
    </xf>
    <xf numFmtId="0" fontId="16" fillId="0" borderId="17" xfId="64" applyFont="1" applyBorder="1" applyAlignment="1" applyProtection="1">
      <alignment horizontal="justify" vertical="center" wrapText="1"/>
      <protection hidden="1"/>
    </xf>
    <xf numFmtId="0" fontId="16" fillId="0" borderId="17" xfId="62" applyFont="1" applyBorder="1" applyAlignment="1" applyProtection="1">
      <alignment horizontal="justify" vertical="center" wrapText="1"/>
      <protection hidden="1"/>
    </xf>
    <xf numFmtId="0" fontId="14" fillId="0" borderId="53" xfId="64" applyFont="1" applyBorder="1" applyAlignment="1" applyProtection="1">
      <alignment horizontal="justify" vertical="center" wrapText="1"/>
      <protection hidden="1"/>
    </xf>
    <xf numFmtId="0" fontId="16" fillId="0" borderId="57" xfId="64" applyFont="1" applyBorder="1" applyAlignment="1" applyProtection="1">
      <alignment horizontal="justify" vertical="center" wrapText="1"/>
      <protection hidden="1"/>
    </xf>
    <xf numFmtId="0" fontId="14" fillId="0" borderId="53" xfId="62" applyFont="1" applyBorder="1" applyAlignment="1" applyProtection="1">
      <alignment horizontal="justify" vertical="center" wrapText="1"/>
      <protection hidden="1"/>
    </xf>
    <xf numFmtId="0" fontId="16" fillId="0" borderId="57" xfId="62" applyFont="1" applyBorder="1" applyAlignment="1" applyProtection="1">
      <alignment horizontal="justify" vertical="center" wrapText="1"/>
      <protection hidden="1"/>
    </xf>
    <xf numFmtId="0" fontId="14" fillId="0" borderId="58" xfId="64" applyFont="1" applyBorder="1" applyAlignment="1" applyProtection="1">
      <alignment horizontal="justify" vertical="center" wrapText="1"/>
      <protection hidden="1"/>
    </xf>
    <xf numFmtId="0" fontId="14" fillId="0" borderId="59" xfId="64" applyFont="1" applyBorder="1" applyAlignment="1" applyProtection="1">
      <alignment horizontal="center" vertical="center" wrapText="1"/>
      <protection hidden="1"/>
    </xf>
    <xf numFmtId="0" fontId="14" fillId="0" borderId="58" xfId="62" applyFont="1" applyBorder="1" applyAlignment="1" applyProtection="1">
      <alignment horizontal="justify" vertical="center" wrapText="1"/>
      <protection hidden="1"/>
    </xf>
    <xf numFmtId="0" fontId="14" fillId="0" borderId="59" xfId="62" applyFont="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179" fontId="0" fillId="0" borderId="0" xfId="0" applyNumberFormat="1" applyFont="1" applyBorder="1" applyAlignment="1" applyProtection="1">
      <alignment horizontal="right" vertical="center"/>
      <protection hidden="1"/>
    </xf>
    <xf numFmtId="0" fontId="14" fillId="0" borderId="50" xfId="64" applyFont="1" applyBorder="1" applyAlignment="1" applyProtection="1">
      <alignment horizontal="left" vertical="center" wrapText="1"/>
      <protection hidden="1"/>
    </xf>
    <xf numFmtId="0" fontId="14" fillId="0" borderId="53" xfId="64" applyFont="1" applyBorder="1" applyAlignment="1" applyProtection="1">
      <alignment horizontal="left" vertical="center" wrapText="1"/>
      <protection hidden="1"/>
    </xf>
    <xf numFmtId="0" fontId="0" fillId="0" borderId="0" xfId="0" applyFont="1" applyAlignment="1" applyProtection="1">
      <alignment/>
      <protection hidden="1"/>
    </xf>
    <xf numFmtId="0" fontId="14" fillId="0" borderId="39" xfId="64" applyFont="1" applyBorder="1" applyAlignment="1" applyProtection="1">
      <alignment horizontal="left" vertical="center" wrapText="1"/>
      <protection hidden="1"/>
    </xf>
    <xf numFmtId="0" fontId="12" fillId="0" borderId="0" xfId="63" applyFont="1" applyProtection="1">
      <alignment/>
      <protection hidden="1"/>
    </xf>
    <xf numFmtId="3" fontId="0" fillId="32" borderId="10" xfId="0" applyNumberFormat="1" applyFont="1" applyFill="1" applyBorder="1" applyAlignment="1" applyProtection="1">
      <alignment horizontal="center" vertical="center"/>
      <protection hidden="1"/>
    </xf>
    <xf numFmtId="3" fontId="0" fillId="32" borderId="52" xfId="0" applyNumberFormat="1" applyFont="1" applyFill="1" applyBorder="1" applyAlignment="1" applyProtection="1">
      <alignment horizontal="center" vertical="center"/>
      <protection hidden="1"/>
    </xf>
    <xf numFmtId="3" fontId="0" fillId="32" borderId="14" xfId="0" applyNumberFormat="1" applyFont="1" applyFill="1" applyBorder="1" applyAlignment="1" applyProtection="1">
      <alignment horizontal="center" vertical="center"/>
      <protection hidden="1"/>
    </xf>
    <xf numFmtId="0" fontId="21" fillId="0" borderId="0" xfId="64" applyFont="1" applyAlignment="1" applyProtection="1">
      <alignment horizontal="justify"/>
      <protection hidden="1"/>
    </xf>
    <xf numFmtId="178" fontId="0" fillId="39" borderId="11" xfId="0" applyNumberFormat="1" applyFont="1" applyFill="1" applyBorder="1" applyAlignment="1" applyProtection="1">
      <alignment horizontal="center" vertical="center"/>
      <protection hidden="1"/>
    </xf>
    <xf numFmtId="0" fontId="39" fillId="0" borderId="0" xfId="43" applyFont="1" applyBorder="1" applyAlignment="1" applyProtection="1">
      <alignment horizontal="left" vertical="center"/>
      <protection hidden="1"/>
    </xf>
    <xf numFmtId="0" fontId="38" fillId="0" borderId="0" xfId="0" applyFont="1" applyAlignment="1" applyProtection="1">
      <alignment vertical="center"/>
      <protection hidden="1"/>
    </xf>
    <xf numFmtId="0" fontId="0" fillId="0" borderId="0" xfId="0" applyBorder="1" applyAlignment="1" applyProtection="1">
      <alignment vertical="center"/>
      <protection hidden="1"/>
    </xf>
    <xf numFmtId="0" fontId="25" fillId="0" borderId="0" xfId="65" applyFont="1" applyAlignment="1" applyProtection="1">
      <alignment horizontal="center" vertical="center"/>
      <protection hidden="1"/>
    </xf>
    <xf numFmtId="0" fontId="25" fillId="0" borderId="0" xfId="65" applyFont="1" applyBorder="1" applyAlignment="1" applyProtection="1">
      <alignment horizontal="center" vertical="center"/>
      <protection hidden="1"/>
    </xf>
    <xf numFmtId="0" fontId="0" fillId="0" borderId="55" xfId="0" applyBorder="1" applyAlignment="1" applyProtection="1">
      <alignment horizontal="left" vertical="center"/>
      <protection hidden="1"/>
    </xf>
    <xf numFmtId="0" fontId="0" fillId="0" borderId="25" xfId="0" applyBorder="1" applyAlignment="1" applyProtection="1">
      <alignment horizontal="center" vertical="center"/>
      <protection hidden="1"/>
    </xf>
    <xf numFmtId="0" fontId="0" fillId="0" borderId="54" xfId="0" applyBorder="1" applyAlignment="1" applyProtection="1" quotePrefix="1">
      <alignment horizontal="center" vertical="center"/>
      <protection hidden="1"/>
    </xf>
    <xf numFmtId="0" fontId="2" fillId="0" borderId="55" xfId="0" applyFont="1" applyBorder="1" applyAlignment="1" applyProtection="1">
      <alignment horizontal="left" vertical="center"/>
      <protection hidden="1"/>
    </xf>
    <xf numFmtId="0" fontId="0" fillId="0" borderId="56" xfId="0"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0" fillId="0" borderId="54" xfId="0"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56" xfId="0" applyBorder="1" applyAlignment="1" applyProtection="1">
      <alignment horizontal="left" vertical="center"/>
      <protection hidden="1"/>
    </xf>
    <xf numFmtId="0" fontId="0" fillId="0" borderId="57" xfId="0" applyBorder="1" applyAlignment="1" applyProtection="1">
      <alignment vertical="center"/>
      <protection hidden="1"/>
    </xf>
    <xf numFmtId="0" fontId="0" fillId="0" borderId="25" xfId="0" applyBorder="1" applyAlignment="1" applyProtection="1">
      <alignment horizontal="left" vertical="center"/>
      <protection hidden="1"/>
    </xf>
    <xf numFmtId="0" fontId="0" fillId="0" borderId="17" xfId="0" applyBorder="1" applyAlignment="1" applyProtection="1">
      <alignment vertical="center"/>
      <protection hidden="1"/>
    </xf>
    <xf numFmtId="0" fontId="43" fillId="0" borderId="51" xfId="0" applyFont="1" applyBorder="1" applyAlignment="1" applyProtection="1">
      <alignment horizontal="right" vertical="center"/>
      <protection hidden="1"/>
    </xf>
    <xf numFmtId="0" fontId="0" fillId="0" borderId="51" xfId="0" applyBorder="1" applyAlignment="1" applyProtection="1">
      <alignment vertical="center"/>
      <protection hidden="1"/>
    </xf>
    <xf numFmtId="0" fontId="43" fillId="0" borderId="17" xfId="0" applyFont="1" applyBorder="1" applyAlignment="1" applyProtection="1">
      <alignment horizontal="left" vertical="center"/>
      <protection hidden="1"/>
    </xf>
    <xf numFmtId="0" fontId="0" fillId="0" borderId="55" xfId="0" applyBorder="1" applyAlignment="1" applyProtection="1">
      <alignment vertical="center"/>
      <protection hidden="1"/>
    </xf>
    <xf numFmtId="0" fontId="2" fillId="0" borderId="0" xfId="0" applyFont="1" applyBorder="1" applyAlignment="1" applyProtection="1">
      <alignment vertical="center"/>
      <protection hidden="1"/>
    </xf>
    <xf numFmtId="0" fontId="0" fillId="0" borderId="54" xfId="0" applyBorder="1" applyAlignment="1" applyProtection="1">
      <alignment vertical="center"/>
      <protection hidden="1"/>
    </xf>
    <xf numFmtId="0" fontId="0" fillId="0" borderId="25" xfId="0" applyBorder="1" applyAlignment="1" applyProtection="1">
      <alignment vertical="center"/>
      <protection hidden="1"/>
    </xf>
    <xf numFmtId="0" fontId="0" fillId="0" borderId="0" xfId="0" applyFont="1" applyAlignment="1" applyProtection="1">
      <alignment horizontal="justify"/>
      <protection hidden="1"/>
    </xf>
    <xf numFmtId="0" fontId="16" fillId="0" borderId="0" xfId="0" applyFont="1" applyAlignment="1" applyProtection="1">
      <alignment horizontal="justify"/>
      <protection hidden="1"/>
    </xf>
    <xf numFmtId="0" fontId="0" fillId="0" borderId="0" xfId="0" applyFont="1" applyAlignment="1" applyProtection="1">
      <alignment horizontal="justify"/>
      <protection hidden="1"/>
    </xf>
    <xf numFmtId="0" fontId="0" fillId="0" borderId="0" xfId="0" applyFont="1" applyAlignment="1" applyProtection="1">
      <alignment/>
      <protection hidden="1"/>
    </xf>
    <xf numFmtId="0" fontId="18" fillId="0" borderId="0" xfId="0" applyFont="1" applyAlignment="1" applyProtection="1">
      <alignment horizontal="justify"/>
      <protection hidden="1"/>
    </xf>
    <xf numFmtId="181" fontId="38" fillId="0" borderId="0" xfId="0" applyNumberFormat="1" applyFont="1" applyAlignment="1" applyProtection="1">
      <alignment vertical="center"/>
      <protection hidden="1"/>
    </xf>
    <xf numFmtId="3" fontId="38" fillId="0" borderId="0" xfId="0" applyNumberFormat="1" applyFont="1" applyAlignment="1" applyProtection="1">
      <alignment vertical="center"/>
      <protection hidden="1"/>
    </xf>
    <xf numFmtId="3" fontId="38" fillId="0" borderId="0" xfId="0" applyNumberFormat="1" applyFont="1" applyBorder="1" applyAlignment="1" applyProtection="1">
      <alignment vertical="center"/>
      <protection hidden="1"/>
    </xf>
    <xf numFmtId="182" fontId="38" fillId="0" borderId="0" xfId="0" applyNumberFormat="1" applyFont="1" applyAlignment="1" applyProtection="1">
      <alignment vertical="center"/>
      <protection hidden="1"/>
    </xf>
    <xf numFmtId="181" fontId="0" fillId="0" borderId="0" xfId="0" applyNumberFormat="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6" fillId="0" borderId="0" xfId="0" applyFont="1" applyFill="1" applyAlignment="1" applyProtection="1">
      <alignment horizontal="center" vertical="center"/>
      <protection hidden="1"/>
    </xf>
    <xf numFmtId="182" fontId="26" fillId="0" borderId="0" xfId="0" applyNumberFormat="1" applyFont="1" applyFill="1" applyAlignment="1" applyProtection="1">
      <alignment horizontal="center" vertical="center"/>
      <protection hidden="1"/>
    </xf>
    <xf numFmtId="0" fontId="27" fillId="0" borderId="0" xfId="0" applyFont="1" applyFill="1" applyAlignment="1" applyProtection="1">
      <alignment horizontal="center" vertical="center"/>
      <protection hidden="1"/>
    </xf>
    <xf numFmtId="3" fontId="28" fillId="0" borderId="0" xfId="0" applyNumberFormat="1" applyFont="1" applyBorder="1" applyAlignment="1" applyProtection="1">
      <alignment horizontal="center" vertical="center"/>
      <protection hidden="1"/>
    </xf>
    <xf numFmtId="0" fontId="29" fillId="0" borderId="0" xfId="0" applyFont="1" applyAlignment="1" applyProtection="1">
      <alignment horizontal="left" vertical="center"/>
      <protection hidden="1"/>
    </xf>
    <xf numFmtId="3" fontId="30" fillId="0" borderId="0" xfId="0" applyNumberFormat="1" applyFont="1" applyBorder="1" applyAlignment="1" applyProtection="1">
      <alignment horizontal="center" vertical="center"/>
      <protection hidden="1"/>
    </xf>
    <xf numFmtId="3" fontId="20" fillId="0" borderId="0" xfId="0" applyNumberFormat="1" applyFont="1" applyBorder="1" applyAlignment="1" applyProtection="1">
      <alignment horizontal="distributed" vertical="center"/>
      <protection hidden="1"/>
    </xf>
    <xf numFmtId="3" fontId="20" fillId="0" borderId="0" xfId="0" applyNumberFormat="1" applyFont="1" applyBorder="1" applyAlignment="1" applyProtection="1">
      <alignment horizontal="center" vertical="center"/>
      <protection hidden="1"/>
    </xf>
    <xf numFmtId="182" fontId="20" fillId="0" borderId="0" xfId="0" applyNumberFormat="1" applyFont="1" applyBorder="1" applyAlignment="1" applyProtection="1">
      <alignment horizontal="center" vertical="center"/>
      <protection hidden="1"/>
    </xf>
    <xf numFmtId="0" fontId="27" fillId="0" borderId="0" xfId="0" applyFont="1" applyFill="1" applyBorder="1" applyAlignment="1" applyProtection="1">
      <alignment horizontal="left" vertical="center"/>
      <protection hidden="1"/>
    </xf>
    <xf numFmtId="3" fontId="31" fillId="32" borderId="10" xfId="0" applyNumberFormat="1" applyFont="1" applyFill="1" applyBorder="1" applyAlignment="1" applyProtection="1">
      <alignment horizontal="distributed" vertical="center"/>
      <protection hidden="1"/>
    </xf>
    <xf numFmtId="3" fontId="0" fillId="32" borderId="52" xfId="0" applyNumberFormat="1" applyFont="1" applyFill="1" applyBorder="1" applyAlignment="1" applyProtection="1">
      <alignment horizontal="distributed" vertical="center"/>
      <protection hidden="1"/>
    </xf>
    <xf numFmtId="3" fontId="0" fillId="0" borderId="0" xfId="0" applyNumberFormat="1" applyBorder="1" applyAlignment="1" applyProtection="1">
      <alignment vertical="center"/>
      <protection hidden="1"/>
    </xf>
    <xf numFmtId="3" fontId="31" fillId="39" borderId="10" xfId="0" applyNumberFormat="1" applyFont="1" applyFill="1" applyBorder="1" applyAlignment="1" applyProtection="1">
      <alignment horizontal="center" vertical="center"/>
      <protection hidden="1"/>
    </xf>
    <xf numFmtId="3" fontId="0" fillId="39" borderId="14" xfId="0" applyNumberFormat="1" applyFont="1" applyFill="1" applyBorder="1" applyAlignment="1" applyProtection="1">
      <alignment horizontal="center" vertical="center"/>
      <protection hidden="1"/>
    </xf>
    <xf numFmtId="3" fontId="0" fillId="39" borderId="12" xfId="0" applyNumberFormat="1" applyFont="1" applyFill="1" applyBorder="1" applyAlignment="1" applyProtection="1">
      <alignment horizontal="center" vertical="center"/>
      <protection hidden="1"/>
    </xf>
    <xf numFmtId="3" fontId="0" fillId="39" borderId="13" xfId="0" applyNumberFormat="1" applyFont="1" applyFill="1" applyBorder="1" applyAlignment="1" applyProtection="1">
      <alignment horizontal="center" vertical="center"/>
      <protection hidden="1"/>
    </xf>
    <xf numFmtId="182" fontId="0" fillId="39" borderId="14" xfId="0" applyNumberFormat="1" applyFont="1" applyFill="1" applyBorder="1" applyAlignment="1" applyProtection="1">
      <alignment horizontal="center" vertical="center"/>
      <protection hidden="1"/>
    </xf>
    <xf numFmtId="3" fontId="0" fillId="32" borderId="10" xfId="0" applyNumberFormat="1" applyFont="1" applyFill="1" applyBorder="1" applyAlignment="1" applyProtection="1">
      <alignment horizontal="distributed" vertical="center"/>
      <protection hidden="1"/>
    </xf>
    <xf numFmtId="3" fontId="29" fillId="0" borderId="56" xfId="0" applyNumberFormat="1" applyFont="1" applyBorder="1" applyAlignment="1" applyProtection="1">
      <alignment horizontal="left" vertical="center"/>
      <protection hidden="1"/>
    </xf>
    <xf numFmtId="3" fontId="29" fillId="0" borderId="0" xfId="0" applyNumberFormat="1" applyFont="1" applyBorder="1" applyAlignment="1" applyProtection="1">
      <alignment horizontal="left" vertical="center"/>
      <protection hidden="1"/>
    </xf>
    <xf numFmtId="3" fontId="0" fillId="0" borderId="0" xfId="0" applyNumberFormat="1" applyFont="1" applyAlignment="1" applyProtection="1">
      <alignment vertical="center"/>
      <protection hidden="1"/>
    </xf>
    <xf numFmtId="182" fontId="0" fillId="0" borderId="0" xfId="0" applyNumberFormat="1" applyFont="1" applyAlignment="1" applyProtection="1">
      <alignment vertical="center"/>
      <protection hidden="1"/>
    </xf>
    <xf numFmtId="3" fontId="0" fillId="32" borderId="18" xfId="0" applyNumberFormat="1" applyFont="1" applyFill="1" applyBorder="1" applyAlignment="1" applyProtection="1">
      <alignment horizontal="distributed" vertical="center"/>
      <protection hidden="1"/>
    </xf>
    <xf numFmtId="3" fontId="0" fillId="32" borderId="20" xfId="0" applyNumberFormat="1" applyFont="1" applyFill="1" applyBorder="1" applyAlignment="1" applyProtection="1">
      <alignment horizontal="distributed" vertical="center"/>
      <protection hidden="1"/>
    </xf>
    <xf numFmtId="3" fontId="0" fillId="0" borderId="0" xfId="0" applyNumberFormat="1" applyBorder="1" applyAlignment="1" applyProtection="1">
      <alignment horizontal="left" vertical="center"/>
      <protection hidden="1"/>
    </xf>
    <xf numFmtId="3" fontId="0" fillId="32" borderId="25" xfId="0" applyNumberFormat="1" applyFont="1" applyFill="1" applyBorder="1" applyAlignment="1" applyProtection="1">
      <alignment horizontal="distributed" vertical="center"/>
      <protection hidden="1"/>
    </xf>
    <xf numFmtId="3" fontId="0" fillId="32" borderId="17" xfId="0" applyNumberFormat="1" applyFont="1" applyFill="1" applyBorder="1" applyAlignment="1" applyProtection="1">
      <alignment horizontal="distributed" vertical="center"/>
      <protection hidden="1"/>
    </xf>
    <xf numFmtId="3" fontId="23" fillId="32" borderId="10" xfId="0" applyNumberFormat="1" applyFont="1" applyFill="1" applyBorder="1" applyAlignment="1" applyProtection="1">
      <alignment horizontal="distributed" vertical="center"/>
      <protection hidden="1"/>
    </xf>
    <xf numFmtId="3" fontId="31" fillId="32" borderId="11" xfId="0" applyNumberFormat="1" applyFont="1" applyFill="1" applyBorder="1" applyAlignment="1" applyProtection="1">
      <alignment horizontal="distributed" vertical="center"/>
      <protection hidden="1"/>
    </xf>
    <xf numFmtId="3" fontId="0" fillId="39" borderId="11" xfId="0" applyNumberFormat="1" applyFont="1" applyFill="1" applyBorder="1" applyAlignment="1" applyProtection="1">
      <alignment vertical="center"/>
      <protection hidden="1"/>
    </xf>
    <xf numFmtId="3" fontId="0" fillId="39" borderId="11" xfId="0" applyNumberFormat="1" applyFont="1" applyFill="1" applyBorder="1" applyAlignment="1" applyProtection="1">
      <alignment horizontal="center" vertical="center"/>
      <protection hidden="1"/>
    </xf>
    <xf numFmtId="3" fontId="0" fillId="32" borderId="29" xfId="0" applyNumberFormat="1" applyFont="1" applyFill="1" applyBorder="1" applyAlignment="1" applyProtection="1">
      <alignment horizontal="distributed" vertical="center"/>
      <protection hidden="1"/>
    </xf>
    <xf numFmtId="3" fontId="0" fillId="32" borderId="34" xfId="0" applyNumberFormat="1" applyFont="1" applyFill="1" applyBorder="1" applyAlignment="1" applyProtection="1">
      <alignment horizontal="distributed" vertical="center"/>
      <protection hidden="1"/>
    </xf>
    <xf numFmtId="3" fontId="0" fillId="32" borderId="39" xfId="0" applyNumberFormat="1" applyFont="1" applyFill="1" applyBorder="1" applyAlignment="1" applyProtection="1">
      <alignment horizontal="distributed" vertical="center"/>
      <protection hidden="1"/>
    </xf>
    <xf numFmtId="3" fontId="0" fillId="32" borderId="40" xfId="0" applyNumberFormat="1" applyFont="1" applyFill="1" applyBorder="1" applyAlignment="1" applyProtection="1">
      <alignment horizontal="distributed" vertical="center"/>
      <protection hidden="1"/>
    </xf>
    <xf numFmtId="3" fontId="0" fillId="32" borderId="42" xfId="0" applyNumberFormat="1" applyFont="1" applyFill="1" applyBorder="1" applyAlignment="1" applyProtection="1">
      <alignment horizontal="distributed" vertical="center"/>
      <protection hidden="1"/>
    </xf>
    <xf numFmtId="180" fontId="0" fillId="0" borderId="0" xfId="0" applyNumberFormat="1" applyAlignment="1" applyProtection="1">
      <alignment vertical="center"/>
      <protection hidden="1"/>
    </xf>
    <xf numFmtId="180" fontId="0" fillId="0" borderId="0" xfId="0" applyNumberFormat="1" applyAlignment="1" applyProtection="1">
      <alignment horizontal="right" vertical="center"/>
      <protection hidden="1"/>
    </xf>
    <xf numFmtId="180" fontId="0" fillId="0" borderId="0" xfId="0" applyNumberFormat="1" applyAlignment="1" applyProtection="1">
      <alignment horizontal="left" vertical="center"/>
      <protection hidden="1"/>
    </xf>
    <xf numFmtId="3" fontId="0" fillId="32" borderId="46" xfId="0" applyNumberFormat="1" applyFont="1" applyFill="1" applyBorder="1" applyAlignment="1" applyProtection="1">
      <alignment horizontal="distributed" vertical="center"/>
      <protection hidden="1"/>
    </xf>
    <xf numFmtId="3" fontId="0" fillId="39" borderId="10" xfId="0" applyNumberFormat="1" applyFont="1" applyFill="1" applyBorder="1" applyAlignment="1" applyProtection="1">
      <alignment vertical="center"/>
      <protection hidden="1"/>
    </xf>
    <xf numFmtId="3" fontId="0" fillId="39" borderId="14" xfId="0" applyNumberFormat="1" applyFont="1" applyFill="1" applyBorder="1" applyAlignment="1" applyProtection="1">
      <alignment vertical="center"/>
      <protection hidden="1"/>
    </xf>
    <xf numFmtId="3" fontId="0" fillId="32" borderId="10" xfId="0" applyNumberFormat="1" applyFont="1" applyFill="1" applyBorder="1" applyAlignment="1" applyProtection="1">
      <alignment vertical="center"/>
      <protection hidden="1"/>
    </xf>
    <xf numFmtId="3" fontId="0" fillId="32" borderId="14" xfId="0" applyNumberFormat="1" applyFont="1" applyFill="1" applyBorder="1" applyAlignment="1" applyProtection="1">
      <alignment vertical="center"/>
      <protection hidden="1"/>
    </xf>
    <xf numFmtId="177" fontId="34" fillId="0" borderId="0" xfId="0" applyNumberFormat="1" applyFont="1" applyBorder="1" applyAlignment="1" applyProtection="1">
      <alignment horizontal="center" vertical="center"/>
      <protection hidden="1"/>
    </xf>
    <xf numFmtId="0" fontId="41" fillId="0" borderId="0" xfId="43" applyFont="1" applyAlignment="1" applyProtection="1">
      <alignment vertical="center"/>
      <protection hidden="1"/>
    </xf>
    <xf numFmtId="3" fontId="38" fillId="0" borderId="0" xfId="61" applyNumberFormat="1" applyFont="1" applyFill="1" applyBorder="1" applyAlignment="1" applyProtection="1">
      <alignment vertical="center"/>
      <protection hidden="1"/>
    </xf>
    <xf numFmtId="3" fontId="31" fillId="32" borderId="10" xfId="0" applyNumberFormat="1" applyFont="1" applyFill="1" applyBorder="1" applyAlignment="1" applyProtection="1">
      <alignment horizontal="center" vertical="center"/>
      <protection hidden="1"/>
    </xf>
    <xf numFmtId="3" fontId="0" fillId="0" borderId="0" xfId="0" applyNumberFormat="1" applyFont="1" applyFill="1" applyAlignment="1" applyProtection="1">
      <alignment vertical="center"/>
      <protection hidden="1"/>
    </xf>
    <xf numFmtId="3" fontId="0" fillId="32" borderId="43" xfId="0" applyNumberFormat="1" applyFont="1" applyFill="1" applyBorder="1" applyAlignment="1" applyProtection="1">
      <alignment horizontal="distributed" vertical="center"/>
      <protection hidden="1"/>
    </xf>
    <xf numFmtId="3" fontId="0" fillId="32" borderId="35" xfId="0" applyNumberFormat="1" applyFont="1" applyFill="1" applyBorder="1" applyAlignment="1" applyProtection="1">
      <alignment horizontal="distributed" vertical="center"/>
      <protection hidden="1"/>
    </xf>
    <xf numFmtId="3" fontId="23" fillId="32" borderId="11" xfId="0" applyNumberFormat="1" applyFont="1" applyFill="1" applyBorder="1" applyAlignment="1" applyProtection="1">
      <alignment horizontal="distributed" vertical="center"/>
      <protection hidden="1"/>
    </xf>
    <xf numFmtId="3" fontId="0" fillId="32" borderId="11" xfId="0" applyNumberFormat="1" applyFont="1" applyFill="1" applyBorder="1" applyAlignment="1" applyProtection="1">
      <alignment vertical="center"/>
      <protection hidden="1"/>
    </xf>
    <xf numFmtId="3" fontId="35" fillId="0" borderId="57" xfId="0" applyNumberFormat="1" applyFont="1" applyBorder="1" applyAlignment="1" applyProtection="1">
      <alignment horizontal="center" vertical="center"/>
      <protection hidden="1"/>
    </xf>
    <xf numFmtId="3" fontId="0" fillId="0" borderId="54" xfId="61" applyNumberFormat="1" applyFont="1" applyFill="1" applyBorder="1" applyAlignment="1" applyProtection="1">
      <alignment vertical="center"/>
      <protection hidden="1"/>
    </xf>
    <xf numFmtId="3" fontId="0" fillId="0" borderId="55" xfId="61" applyNumberFormat="1" applyFont="1" applyFill="1" applyBorder="1" applyAlignment="1" applyProtection="1">
      <alignment vertical="center"/>
      <protection hidden="1"/>
    </xf>
    <xf numFmtId="3" fontId="0" fillId="0" borderId="41" xfId="61" applyNumberFormat="1" applyFont="1" applyFill="1" applyBorder="1" applyAlignment="1" applyProtection="1">
      <alignment vertical="center"/>
      <protection hidden="1"/>
    </xf>
    <xf numFmtId="3" fontId="29" fillId="0" borderId="56" xfId="61" applyNumberFormat="1" applyFont="1" applyFill="1" applyBorder="1" applyAlignment="1" applyProtection="1">
      <alignment vertical="center"/>
      <protection hidden="1"/>
    </xf>
    <xf numFmtId="3" fontId="29" fillId="0" borderId="0" xfId="61" applyNumberFormat="1" applyFont="1" applyFill="1" applyBorder="1" applyAlignment="1" applyProtection="1">
      <alignment vertical="center"/>
      <protection hidden="1"/>
    </xf>
    <xf numFmtId="3" fontId="0" fillId="0" borderId="57" xfId="61" applyNumberFormat="1" applyFont="1" applyFill="1" applyBorder="1" applyAlignment="1" applyProtection="1">
      <alignment vertical="center"/>
      <protection hidden="1"/>
    </xf>
    <xf numFmtId="3" fontId="0" fillId="0" borderId="57" xfId="61" applyNumberFormat="1" applyFont="1" applyFill="1" applyBorder="1" applyAlignment="1" applyProtection="1">
      <alignment vertical="center" wrapText="1"/>
      <protection hidden="1"/>
    </xf>
    <xf numFmtId="0" fontId="0" fillId="0" borderId="56" xfId="61" applyNumberFormat="1" applyFont="1" applyFill="1" applyBorder="1" applyAlignment="1" applyProtection="1">
      <alignment horizontal="right" vertical="center" textRotation="255"/>
      <protection hidden="1"/>
    </xf>
    <xf numFmtId="49" fontId="0" fillId="0" borderId="0" xfId="61" applyNumberFormat="1" applyFont="1" applyFill="1" applyBorder="1" applyAlignment="1" applyProtection="1">
      <alignment horizontal="right" vertical="center"/>
      <protection hidden="1"/>
    </xf>
    <xf numFmtId="3" fontId="0" fillId="0" borderId="56" xfId="61" applyNumberFormat="1" applyFont="1" applyFill="1" applyBorder="1" applyAlignment="1" applyProtection="1">
      <alignment vertical="center"/>
      <protection hidden="1"/>
    </xf>
    <xf numFmtId="49" fontId="0" fillId="0" borderId="0" xfId="61" applyNumberFormat="1" applyFont="1" applyFill="1" applyBorder="1" applyAlignment="1" applyProtection="1">
      <alignment horizontal="center" vertical="center"/>
      <protection hidden="1"/>
    </xf>
    <xf numFmtId="3" fontId="0" fillId="0" borderId="25" xfId="61" applyNumberFormat="1" applyFont="1" applyFill="1" applyBorder="1" applyAlignment="1" applyProtection="1">
      <alignment vertical="center"/>
      <protection hidden="1"/>
    </xf>
    <xf numFmtId="3" fontId="0" fillId="0" borderId="51" xfId="61" applyNumberFormat="1" applyFont="1" applyFill="1" applyBorder="1" applyAlignment="1" applyProtection="1">
      <alignment vertical="center"/>
      <protection hidden="1"/>
    </xf>
    <xf numFmtId="3" fontId="0" fillId="0" borderId="17" xfId="61" applyNumberFormat="1" applyFont="1" applyFill="1" applyBorder="1" applyAlignment="1" applyProtection="1">
      <alignment vertical="center"/>
      <protection hidden="1"/>
    </xf>
    <xf numFmtId="3" fontId="38" fillId="0" borderId="0" xfId="61" applyNumberFormat="1" applyFont="1" applyFill="1" applyBorder="1" applyAlignment="1" applyProtection="1">
      <alignment/>
      <protection hidden="1"/>
    </xf>
    <xf numFmtId="0" fontId="5" fillId="0" borderId="0" xfId="43" applyAlignment="1" applyProtection="1">
      <alignment vertical="center"/>
      <protection hidden="1"/>
    </xf>
    <xf numFmtId="3" fontId="0" fillId="0" borderId="0" xfId="61" applyNumberFormat="1" applyFont="1" applyFill="1" applyBorder="1" applyAlignment="1" applyProtection="1">
      <alignment/>
      <protection hidden="1"/>
    </xf>
    <xf numFmtId="3" fontId="0" fillId="0" borderId="0" xfId="61" applyNumberFormat="1" applyFont="1" applyFill="1" applyBorder="1" applyAlignment="1" applyProtection="1">
      <alignment horizontal="right" vertical="center"/>
      <protection hidden="1"/>
    </xf>
    <xf numFmtId="3" fontId="29" fillId="0" borderId="51" xfId="61" applyNumberFormat="1" applyFont="1" applyFill="1" applyBorder="1" applyAlignment="1" applyProtection="1">
      <alignment horizontal="center"/>
      <protection hidden="1"/>
    </xf>
    <xf numFmtId="3" fontId="0" fillId="32" borderId="10" xfId="61" applyNumberFormat="1" applyFont="1" applyFill="1" applyBorder="1" applyAlignment="1" applyProtection="1">
      <alignment horizontal="center" vertical="center"/>
      <protection hidden="1"/>
    </xf>
    <xf numFmtId="3" fontId="0" fillId="39" borderId="10" xfId="61" applyNumberFormat="1" applyFont="1" applyFill="1" applyBorder="1" applyAlignment="1" applyProtection="1">
      <alignment horizontal="center" vertical="center"/>
      <protection hidden="1"/>
    </xf>
    <xf numFmtId="3" fontId="0" fillId="39" borderId="11" xfId="61" applyNumberFormat="1" applyFont="1" applyFill="1" applyBorder="1" applyAlignment="1" applyProtection="1">
      <alignment horizontal="center" vertical="center"/>
      <protection hidden="1"/>
    </xf>
    <xf numFmtId="3" fontId="0" fillId="32" borderId="10" xfId="61" applyNumberFormat="1" applyFont="1" applyFill="1" applyBorder="1" applyAlignment="1" applyProtection="1">
      <alignment horizontal="distributed" vertical="center"/>
      <protection hidden="1"/>
    </xf>
    <xf numFmtId="183" fontId="0" fillId="32" borderId="39" xfId="61" applyNumberFormat="1" applyFont="1" applyFill="1" applyBorder="1" applyAlignment="1" applyProtection="1">
      <alignment horizontal="distributed" vertical="center"/>
      <protection hidden="1"/>
    </xf>
    <xf numFmtId="3" fontId="0" fillId="32" borderId="10" xfId="61" applyNumberFormat="1" applyFont="1" applyFill="1" applyBorder="1" applyAlignment="1" applyProtection="1">
      <alignment/>
      <protection hidden="1"/>
    </xf>
    <xf numFmtId="3" fontId="0" fillId="32" borderId="18" xfId="61" applyNumberFormat="1" applyFont="1" applyFill="1" applyBorder="1" applyAlignment="1" applyProtection="1">
      <alignment horizontal="distributed" vertical="center"/>
      <protection hidden="1"/>
    </xf>
    <xf numFmtId="3" fontId="0" fillId="32" borderId="43" xfId="61" applyNumberFormat="1" applyFont="1" applyFill="1" applyBorder="1" applyAlignment="1" applyProtection="1">
      <alignment horizontal="distributed" vertical="center"/>
      <protection hidden="1"/>
    </xf>
    <xf numFmtId="3" fontId="0" fillId="32" borderId="35" xfId="61" applyNumberFormat="1" applyFont="1" applyFill="1" applyBorder="1" applyAlignment="1" applyProtection="1">
      <alignment horizontal="distributed" vertical="center"/>
      <protection hidden="1"/>
    </xf>
    <xf numFmtId="3" fontId="0" fillId="32" borderId="25" xfId="61" applyNumberFormat="1" applyFont="1" applyFill="1" applyBorder="1" applyAlignment="1" applyProtection="1">
      <alignment horizontal="distributed" vertical="center"/>
      <protection hidden="1"/>
    </xf>
    <xf numFmtId="3" fontId="23" fillId="32" borderId="11" xfId="61" applyNumberFormat="1" applyFont="1" applyFill="1" applyBorder="1" applyAlignment="1" applyProtection="1">
      <alignment horizontal="distributed" vertical="center"/>
      <protection hidden="1"/>
    </xf>
    <xf numFmtId="3" fontId="0" fillId="32" borderId="11" xfId="61" applyNumberFormat="1" applyFont="1" applyFill="1" applyBorder="1" applyAlignment="1" applyProtection="1">
      <alignment/>
      <protection hidden="1"/>
    </xf>
    <xf numFmtId="3" fontId="0" fillId="32" borderId="29" xfId="61" applyNumberFormat="1" applyFont="1" applyFill="1" applyBorder="1" applyAlignment="1" applyProtection="1">
      <alignment horizontal="distributed" vertical="center"/>
      <protection hidden="1"/>
    </xf>
    <xf numFmtId="3" fontId="0" fillId="32" borderId="34" xfId="61" applyNumberFormat="1" applyFont="1" applyFill="1" applyBorder="1" applyAlignment="1" applyProtection="1">
      <alignment horizontal="distributed" vertical="center"/>
      <protection hidden="1"/>
    </xf>
    <xf numFmtId="3" fontId="0" fillId="32" borderId="39" xfId="61" applyNumberFormat="1" applyFont="1" applyFill="1" applyBorder="1" applyAlignment="1" applyProtection="1">
      <alignment horizontal="distributed" vertical="center"/>
      <protection hidden="1"/>
    </xf>
    <xf numFmtId="3" fontId="0" fillId="32" borderId="42" xfId="61" applyNumberFormat="1" applyFont="1" applyFill="1" applyBorder="1" applyAlignment="1" applyProtection="1">
      <alignment horizontal="distributed" vertical="center"/>
      <protection hidden="1"/>
    </xf>
    <xf numFmtId="3" fontId="0" fillId="0" borderId="0" xfId="61" applyNumberFormat="1" applyFont="1" applyFill="1" applyBorder="1" applyAlignment="1" applyProtection="1">
      <alignment vertical="center"/>
      <protection hidden="1"/>
    </xf>
    <xf numFmtId="3" fontId="0" fillId="32" borderId="46" xfId="61" applyNumberFormat="1" applyFont="1" applyFill="1" applyBorder="1" applyAlignment="1" applyProtection="1">
      <alignment horizontal="distributed" vertical="center"/>
      <protection hidden="1"/>
    </xf>
    <xf numFmtId="3" fontId="35" fillId="0" borderId="57" xfId="61" applyNumberFormat="1" applyFont="1" applyFill="1" applyBorder="1" applyAlignment="1" applyProtection="1">
      <alignment horizontal="center" vertical="center"/>
      <protection hidden="1"/>
    </xf>
    <xf numFmtId="3" fontId="31" fillId="32" borderId="10" xfId="61" applyNumberFormat="1" applyFont="1" applyFill="1" applyBorder="1" applyAlignment="1" applyProtection="1">
      <alignment horizontal="center" vertical="center"/>
      <protection hidden="1"/>
    </xf>
    <xf numFmtId="178" fontId="0" fillId="39" borderId="11" xfId="61" applyNumberFormat="1" applyFont="1" applyFill="1" applyBorder="1" applyAlignment="1" applyProtection="1">
      <alignment horizontal="center" vertical="center"/>
      <protection hidden="1"/>
    </xf>
    <xf numFmtId="3" fontId="0" fillId="32" borderId="10" xfId="61" applyNumberFormat="1" applyFont="1" applyFill="1" applyBorder="1" applyAlignment="1" applyProtection="1">
      <alignment vertical="center"/>
      <protection hidden="1"/>
    </xf>
    <xf numFmtId="3" fontId="0" fillId="32" borderId="11" xfId="61" applyNumberFormat="1" applyFont="1" applyFill="1" applyBorder="1" applyAlignment="1" applyProtection="1">
      <alignment vertical="center"/>
      <protection hidden="1"/>
    </xf>
    <xf numFmtId="9" fontId="29" fillId="0" borderId="0" xfId="0" applyNumberFormat="1" applyFont="1" applyBorder="1" applyAlignment="1" applyProtection="1">
      <alignment horizontal="center" vertical="center"/>
      <protection hidden="1"/>
    </xf>
    <xf numFmtId="0" fontId="42" fillId="0" borderId="0" xfId="43" applyFont="1" applyAlignment="1" applyProtection="1">
      <alignment horizontal="left" vertical="center"/>
      <protection hidden="1"/>
    </xf>
    <xf numFmtId="178" fontId="0" fillId="32" borderId="25" xfId="0" applyNumberFormat="1" applyFill="1" applyBorder="1" applyAlignment="1" applyProtection="1">
      <alignment horizontal="distributed" vertical="center"/>
      <protection hidden="1"/>
    </xf>
    <xf numFmtId="178" fontId="0" fillId="39" borderId="39" xfId="0" applyNumberFormat="1" applyFill="1" applyBorder="1" applyAlignment="1" applyProtection="1">
      <alignment horizontal="center" vertical="center"/>
      <protection hidden="1"/>
    </xf>
    <xf numFmtId="178" fontId="0" fillId="32" borderId="25" xfId="0" applyNumberFormat="1" applyFont="1" applyFill="1" applyBorder="1" applyAlignment="1" applyProtection="1">
      <alignment horizontal="distributed" vertical="center"/>
      <protection hidden="1"/>
    </xf>
    <xf numFmtId="178" fontId="0" fillId="39" borderId="39"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198" fontId="0" fillId="0" borderId="0" xfId="0" applyNumberFormat="1" applyFont="1" applyBorder="1" applyAlignment="1" applyProtection="1">
      <alignment vertical="center"/>
      <protection hidden="1"/>
    </xf>
    <xf numFmtId="3" fontId="0" fillId="39" borderId="39" xfId="0" applyNumberFormat="1" applyFont="1" applyFill="1" applyBorder="1" applyAlignment="1" applyProtection="1">
      <alignment horizontal="center" vertical="center"/>
      <protection hidden="1"/>
    </xf>
    <xf numFmtId="3" fontId="20" fillId="38" borderId="25" xfId="0" applyNumberFormat="1" applyFont="1" applyFill="1" applyBorder="1" applyAlignment="1" applyProtection="1">
      <alignment horizontal="center" vertical="center"/>
      <protection hidden="1"/>
    </xf>
    <xf numFmtId="0" fontId="44" fillId="0" borderId="0" xfId="0" applyFont="1" applyAlignment="1" applyProtection="1">
      <alignment horizontal="center"/>
      <protection hidden="1"/>
    </xf>
    <xf numFmtId="186" fontId="0" fillId="0" borderId="10" xfId="0" applyNumberFormat="1" applyFont="1" applyBorder="1" applyAlignment="1" applyProtection="1">
      <alignment horizontal="right" vertical="center"/>
      <protection hidden="1"/>
    </xf>
    <xf numFmtId="186" fontId="0" fillId="0" borderId="48" xfId="0" applyNumberFormat="1" applyFont="1" applyBorder="1" applyAlignment="1" applyProtection="1">
      <alignment horizontal="right" vertical="center"/>
      <protection hidden="1"/>
    </xf>
    <xf numFmtId="182" fontId="0" fillId="0" borderId="14" xfId="0" applyNumberFormat="1" applyFont="1" applyBorder="1" applyAlignment="1" applyProtection="1" quotePrefix="1">
      <alignment horizontal="right" vertical="center"/>
      <protection hidden="1"/>
    </xf>
    <xf numFmtId="182" fontId="0" fillId="0" borderId="49" xfId="0" applyNumberFormat="1" applyFont="1" applyBorder="1" applyAlignment="1" applyProtection="1">
      <alignment horizontal="right" vertical="center"/>
      <protection hidden="1"/>
    </xf>
    <xf numFmtId="0" fontId="23" fillId="0" borderId="54" xfId="0" applyNumberFormat="1" applyFont="1" applyBorder="1" applyAlignment="1" applyProtection="1">
      <alignment horizontal="right" vertical="center"/>
      <protection hidden="1"/>
    </xf>
    <xf numFmtId="186" fontId="0" fillId="0" borderId="60" xfId="0" applyNumberFormat="1" applyFont="1" applyBorder="1" applyAlignment="1" applyProtection="1">
      <alignment horizontal="right" vertical="center"/>
      <protection hidden="1"/>
    </xf>
    <xf numFmtId="182" fontId="0" fillId="0" borderId="41" xfId="0" applyNumberFormat="1" applyFont="1" applyBorder="1" applyAlignment="1" applyProtection="1" quotePrefix="1">
      <alignment horizontal="right" vertical="center"/>
      <protection hidden="1"/>
    </xf>
    <xf numFmtId="186" fontId="0" fillId="0" borderId="61" xfId="0" applyNumberFormat="1" applyFont="1" applyBorder="1" applyAlignment="1" applyProtection="1">
      <alignment horizontal="right" vertical="center"/>
      <protection hidden="1"/>
    </xf>
    <xf numFmtId="186" fontId="0" fillId="0" borderId="25" xfId="0" applyNumberFormat="1" applyFont="1" applyBorder="1" applyAlignment="1" applyProtection="1">
      <alignment horizontal="right" vertical="center"/>
      <protection hidden="1"/>
    </xf>
    <xf numFmtId="186" fontId="0" fillId="0" borderId="26" xfId="0" applyNumberFormat="1" applyFont="1" applyBorder="1" applyAlignment="1" applyProtection="1">
      <alignment horizontal="right" vertical="center"/>
      <protection hidden="1"/>
    </xf>
    <xf numFmtId="182" fontId="0" fillId="0" borderId="17" xfId="0" applyNumberFormat="1" applyFont="1" applyBorder="1" applyAlignment="1" applyProtection="1" quotePrefix="1">
      <alignment horizontal="right" vertical="center"/>
      <protection hidden="1"/>
    </xf>
    <xf numFmtId="186" fontId="0" fillId="0" borderId="27" xfId="0" applyNumberFormat="1" applyFont="1" applyBorder="1" applyAlignment="1" applyProtection="1">
      <alignment horizontal="right" vertical="center"/>
      <protection hidden="1"/>
    </xf>
    <xf numFmtId="186" fontId="0" fillId="0" borderId="49" xfId="0" applyNumberFormat="1" applyFont="1" applyBorder="1" applyAlignment="1" applyProtection="1">
      <alignment horizontal="right" vertical="center"/>
      <protection hidden="1"/>
    </xf>
    <xf numFmtId="186" fontId="0" fillId="0" borderId="11" xfId="0" applyNumberFormat="1" applyFont="1" applyBorder="1" applyAlignment="1" applyProtection="1">
      <alignment horizontal="right" vertical="center"/>
      <protection hidden="1"/>
    </xf>
    <xf numFmtId="186" fontId="0" fillId="0" borderId="50" xfId="0" applyNumberFormat="1" applyFont="1" applyBorder="1" applyAlignment="1" applyProtection="1">
      <alignment horizontal="right" vertical="center"/>
      <protection hidden="1"/>
    </xf>
    <xf numFmtId="189" fontId="23" fillId="0" borderId="39" xfId="0" applyNumberFormat="1" applyFont="1" applyBorder="1" applyAlignment="1" applyProtection="1">
      <alignment horizontal="right" vertical="center"/>
      <protection hidden="1"/>
    </xf>
    <xf numFmtId="186" fontId="23" fillId="0" borderId="11" xfId="0" applyNumberFormat="1" applyFont="1" applyBorder="1" applyAlignment="1" applyProtection="1">
      <alignment horizontal="right" vertical="center"/>
      <protection hidden="1"/>
    </xf>
    <xf numFmtId="186" fontId="0" fillId="0" borderId="11" xfId="61" applyNumberFormat="1" applyFont="1" applyFill="1" applyBorder="1" applyAlignment="1" applyProtection="1">
      <alignment horizontal="right" vertical="center"/>
      <protection hidden="1"/>
    </xf>
    <xf numFmtId="0" fontId="14" fillId="0" borderId="11" xfId="61" applyNumberFormat="1" applyFont="1" applyFill="1" applyBorder="1" applyAlignment="1" applyProtection="1">
      <alignment horizontal="right" vertical="center"/>
      <protection hidden="1"/>
    </xf>
    <xf numFmtId="186" fontId="0" fillId="0" borderId="50" xfId="61" applyNumberFormat="1" applyFont="1" applyFill="1" applyBorder="1" applyAlignment="1" applyProtection="1">
      <alignment horizontal="right" vertical="center"/>
      <protection hidden="1"/>
    </xf>
    <xf numFmtId="189" fontId="19" fillId="0" borderId="50" xfId="61" applyNumberFormat="1" applyFont="1" applyFill="1" applyBorder="1" applyAlignment="1" applyProtection="1">
      <alignment horizontal="right" vertical="center"/>
      <protection hidden="1"/>
    </xf>
    <xf numFmtId="189" fontId="23" fillId="0" borderId="39" xfId="61" applyNumberFormat="1" applyFont="1" applyFill="1" applyBorder="1" applyAlignment="1" applyProtection="1">
      <alignment horizontal="right" vertical="center"/>
      <protection hidden="1"/>
    </xf>
    <xf numFmtId="189" fontId="14" fillId="0" borderId="39" xfId="61" applyNumberFormat="1" applyFont="1" applyFill="1" applyBorder="1" applyAlignment="1" applyProtection="1">
      <alignment horizontal="right" vertical="center"/>
      <protection hidden="1"/>
    </xf>
    <xf numFmtId="186" fontId="26" fillId="0" borderId="11" xfId="61" applyNumberFormat="1" applyFont="1" applyFill="1" applyBorder="1" applyAlignment="1" applyProtection="1">
      <alignment horizontal="right" vertical="center"/>
      <protection hidden="1"/>
    </xf>
    <xf numFmtId="189" fontId="19" fillId="0" borderId="39" xfId="61" applyNumberFormat="1" applyFont="1" applyFill="1" applyBorder="1" applyAlignment="1" applyProtection="1">
      <alignment horizontal="right" vertical="center"/>
      <protection hidden="1"/>
    </xf>
    <xf numFmtId="186" fontId="23" fillId="0" borderId="11" xfId="61" applyNumberFormat="1" applyFont="1" applyFill="1" applyBorder="1" applyAlignment="1" applyProtection="1">
      <alignment horizontal="right" vertical="center"/>
      <protection hidden="1"/>
    </xf>
    <xf numFmtId="0" fontId="19" fillId="0" borderId="53" xfId="63" applyFont="1" applyBorder="1" applyAlignment="1" applyProtection="1">
      <alignment horizontal="center" vertical="top" wrapText="1"/>
      <protection hidden="1"/>
    </xf>
    <xf numFmtId="0" fontId="42" fillId="0" borderId="0" xfId="43" applyFont="1" applyBorder="1" applyAlignment="1" applyProtection="1">
      <alignment horizontal="left" vertical="center"/>
      <protection hidden="1"/>
    </xf>
    <xf numFmtId="0" fontId="42" fillId="0" borderId="0" xfId="43" applyFont="1"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2" fillId="32" borderId="11" xfId="0" applyFont="1" applyFill="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8" fillId="0" borderId="0" xfId="0" applyFont="1" applyAlignment="1" applyProtection="1">
      <alignment horizontal="center" vertical="center"/>
      <protection hidden="1"/>
    </xf>
    <xf numFmtId="0" fontId="14" fillId="0" borderId="10" xfId="0" applyNumberFormat="1" applyFont="1" applyBorder="1" applyAlignment="1" applyProtection="1">
      <alignment horizontal="center" vertical="center"/>
      <protection hidden="1"/>
    </xf>
    <xf numFmtId="0" fontId="14" fillId="0" borderId="52" xfId="0" applyNumberFormat="1" applyFont="1" applyBorder="1" applyAlignment="1" applyProtection="1">
      <alignment horizontal="center" vertical="center"/>
      <protection hidden="1"/>
    </xf>
    <xf numFmtId="0" fontId="14" fillId="0" borderId="14" xfId="0" applyNumberFormat="1" applyFont="1" applyBorder="1" applyAlignment="1" applyProtection="1">
      <alignment horizontal="center" vertical="center"/>
      <protection hidden="1"/>
    </xf>
    <xf numFmtId="0" fontId="0" fillId="32" borderId="10" xfId="0" applyFont="1" applyFill="1" applyBorder="1" applyAlignment="1" applyProtection="1">
      <alignment horizontal="center" vertical="center"/>
      <protection hidden="1"/>
    </xf>
    <xf numFmtId="0" fontId="0" fillId="32" borderId="52" xfId="0" applyFont="1" applyFill="1" applyBorder="1" applyAlignment="1" applyProtection="1">
      <alignment horizontal="center" vertical="center"/>
      <protection hidden="1"/>
    </xf>
    <xf numFmtId="3" fontId="0" fillId="32" borderId="10" xfId="0" applyNumberFormat="1" applyFont="1" applyFill="1" applyBorder="1" applyAlignment="1" applyProtection="1">
      <alignment horizontal="center" vertical="center"/>
      <protection hidden="1"/>
    </xf>
    <xf numFmtId="3" fontId="0" fillId="32" borderId="52" xfId="0" applyNumberFormat="1" applyFont="1" applyFill="1" applyBorder="1" applyAlignment="1" applyProtection="1">
      <alignment horizontal="center" vertical="center"/>
      <protection hidden="1"/>
    </xf>
    <xf numFmtId="3" fontId="0" fillId="32" borderId="14" xfId="0" applyNumberFormat="1" applyFont="1" applyFill="1" applyBorder="1" applyAlignment="1" applyProtection="1">
      <alignment horizontal="center" vertical="center"/>
      <protection hidden="1"/>
    </xf>
    <xf numFmtId="0" fontId="0" fillId="32" borderId="14" xfId="0" applyFont="1" applyFill="1" applyBorder="1" applyAlignment="1" applyProtection="1">
      <alignment horizontal="center" vertical="center"/>
      <protection hidden="1"/>
    </xf>
    <xf numFmtId="0" fontId="9" fillId="0" borderId="0" xfId="64" applyFont="1" applyAlignment="1" applyProtection="1">
      <alignment horizontal="center" vertical="center"/>
      <protection hidden="1"/>
    </xf>
    <xf numFmtId="0" fontId="9" fillId="0" borderId="0" xfId="63" applyFont="1" applyAlignment="1" applyProtection="1">
      <alignment horizontal="center" vertical="center"/>
      <protection hidden="1"/>
    </xf>
    <xf numFmtId="0" fontId="8" fillId="0" borderId="0" xfId="62" applyFont="1" applyAlignment="1" applyProtection="1">
      <alignment horizontal="center" vertical="center"/>
      <protection hidden="1"/>
    </xf>
    <xf numFmtId="0" fontId="17" fillId="0" borderId="50" xfId="63" applyFont="1" applyBorder="1" applyAlignment="1" applyProtection="1">
      <alignment horizontal="center" vertical="center" wrapText="1"/>
      <protection hidden="1"/>
    </xf>
    <xf numFmtId="0" fontId="17" fillId="0" borderId="39" xfId="63" applyFont="1" applyBorder="1" applyAlignment="1" applyProtection="1">
      <alignment horizontal="center" vertical="center" wrapText="1"/>
      <protection hidden="1"/>
    </xf>
    <xf numFmtId="0" fontId="17" fillId="0" borderId="54" xfId="63" applyFont="1" applyBorder="1" applyAlignment="1" applyProtection="1">
      <alignment horizontal="center" vertical="center" wrapText="1"/>
      <protection hidden="1"/>
    </xf>
    <xf numFmtId="0" fontId="17" fillId="0" borderId="55" xfId="63" applyFont="1" applyBorder="1" applyAlignment="1" applyProtection="1">
      <alignment horizontal="center" vertical="center" wrapText="1"/>
      <protection hidden="1"/>
    </xf>
    <xf numFmtId="0" fontId="17" fillId="0" borderId="41" xfId="63" applyFont="1" applyBorder="1" applyAlignment="1" applyProtection="1">
      <alignment horizontal="center" vertical="center" wrapText="1"/>
      <protection hidden="1"/>
    </xf>
    <xf numFmtId="0" fontId="17" fillId="0" borderId="25" xfId="63" applyFont="1" applyBorder="1" applyAlignment="1" applyProtection="1">
      <alignment horizontal="center" vertical="center" wrapText="1"/>
      <protection hidden="1"/>
    </xf>
    <xf numFmtId="0" fontId="17" fillId="0" borderId="51" xfId="63" applyFont="1" applyBorder="1" applyAlignment="1" applyProtection="1">
      <alignment horizontal="center" vertical="center" wrapText="1"/>
      <protection hidden="1"/>
    </xf>
    <xf numFmtId="0" fontId="17" fillId="0" borderId="17" xfId="63" applyFont="1" applyBorder="1" applyAlignment="1" applyProtection="1">
      <alignment horizontal="center" vertical="center" wrapText="1"/>
      <protection hidden="1"/>
    </xf>
    <xf numFmtId="0" fontId="0" fillId="0" borderId="54" xfId="0"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0" fillId="0" borderId="56" xfId="0"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189" fontId="0" fillId="0" borderId="54" xfId="0" applyNumberFormat="1" applyBorder="1" applyAlignment="1" applyProtection="1">
      <alignment horizontal="center" vertical="center"/>
      <protection hidden="1"/>
    </xf>
    <xf numFmtId="189" fontId="0" fillId="0" borderId="41" xfId="0" applyNumberFormat="1" applyBorder="1" applyAlignment="1" applyProtection="1">
      <alignment horizontal="center" vertical="center"/>
      <protection hidden="1"/>
    </xf>
    <xf numFmtId="189" fontId="0" fillId="0" borderId="56" xfId="0" applyNumberFormat="1" applyBorder="1" applyAlignment="1" applyProtection="1">
      <alignment horizontal="center" vertical="center"/>
      <protection hidden="1"/>
    </xf>
    <xf numFmtId="189" fontId="0" fillId="0" borderId="57" xfId="0" applyNumberFormat="1" applyBorder="1" applyAlignment="1" applyProtection="1">
      <alignment horizontal="center" vertical="center"/>
      <protection hidden="1"/>
    </xf>
    <xf numFmtId="189" fontId="0" fillId="0" borderId="25" xfId="0" applyNumberFormat="1" applyBorder="1" applyAlignment="1" applyProtection="1">
      <alignment horizontal="center" vertical="center"/>
      <protection hidden="1"/>
    </xf>
    <xf numFmtId="189" fontId="0" fillId="0" borderId="17" xfId="0" applyNumberFormat="1" applyBorder="1" applyAlignment="1" applyProtection="1">
      <alignment horizontal="center" vertical="center"/>
      <protection hidden="1"/>
    </xf>
    <xf numFmtId="0" fontId="2" fillId="0" borderId="54" xfId="0" applyFont="1" applyBorder="1" applyAlignment="1" applyProtection="1" quotePrefix="1">
      <alignment horizontal="left" vertical="center"/>
      <protection hidden="1"/>
    </xf>
    <xf numFmtId="0" fontId="2" fillId="0" borderId="55" xfId="0" applyFont="1" applyBorder="1" applyAlignment="1" applyProtection="1" quotePrefix="1">
      <alignment horizontal="left" vertical="center"/>
      <protection hidden="1"/>
    </xf>
    <xf numFmtId="0" fontId="2" fillId="0" borderId="41" xfId="0" applyFont="1" applyBorder="1" applyAlignment="1" applyProtection="1" quotePrefix="1">
      <alignment horizontal="left" vertical="center"/>
      <protection hidden="1"/>
    </xf>
    <xf numFmtId="0" fontId="2" fillId="0" borderId="56" xfId="0" applyFont="1" applyBorder="1" applyAlignment="1" applyProtection="1" quotePrefix="1">
      <alignment horizontal="left" vertical="center"/>
      <protection hidden="1"/>
    </xf>
    <xf numFmtId="0" fontId="2" fillId="0" borderId="0" xfId="0" applyFont="1" applyBorder="1" applyAlignment="1" applyProtection="1" quotePrefix="1">
      <alignment horizontal="left" vertical="center"/>
      <protection hidden="1"/>
    </xf>
    <xf numFmtId="0" fontId="2" fillId="0" borderId="57" xfId="0" applyFont="1" applyBorder="1" applyAlignment="1" applyProtection="1" quotePrefix="1">
      <alignment horizontal="left" vertical="center"/>
      <protection hidden="1"/>
    </xf>
    <xf numFmtId="0" fontId="2" fillId="0" borderId="56"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57" xfId="0" applyFont="1" applyBorder="1" applyAlignment="1" applyProtection="1">
      <alignment horizontal="left" vertical="top" wrapText="1"/>
      <protection hidden="1"/>
    </xf>
    <xf numFmtId="0" fontId="2" fillId="0" borderId="25" xfId="0" applyFont="1" applyBorder="1" applyAlignment="1" applyProtection="1">
      <alignment horizontal="left" vertical="top" wrapText="1"/>
      <protection hidden="1"/>
    </xf>
    <xf numFmtId="0" fontId="2" fillId="0" borderId="51"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2" fillId="0" borderId="54" xfId="0" applyFont="1" applyBorder="1" applyAlignment="1" applyProtection="1">
      <alignment horizontal="left" vertical="center"/>
      <protection hidden="1"/>
    </xf>
    <xf numFmtId="0" fontId="2" fillId="0" borderId="55" xfId="0" applyFont="1" applyBorder="1" applyAlignment="1" applyProtection="1">
      <alignment horizontal="left" vertical="center"/>
      <protection hidden="1"/>
    </xf>
    <xf numFmtId="0" fontId="2" fillId="0" borderId="41" xfId="0" applyFont="1" applyBorder="1" applyAlignment="1" applyProtection="1">
      <alignment horizontal="left" vertical="center"/>
      <protection hidden="1"/>
    </xf>
    <xf numFmtId="0" fontId="2" fillId="0" borderId="56"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57" xfId="0" applyFont="1" applyBorder="1" applyAlignment="1" applyProtection="1">
      <alignment horizontal="left" vertical="center"/>
      <protection hidden="1"/>
    </xf>
    <xf numFmtId="0" fontId="0" fillId="0" borderId="54"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228" fontId="0" fillId="0" borderId="0" xfId="0" applyNumberFormat="1" applyBorder="1" applyAlignment="1" applyProtection="1">
      <alignment horizontal="left" vertical="center"/>
      <protection hidden="1"/>
    </xf>
    <xf numFmtId="228" fontId="0" fillId="0" borderId="51" xfId="0" applyNumberFormat="1" applyBorder="1" applyAlignment="1" applyProtection="1">
      <alignment horizontal="left" vertical="center"/>
      <protection hidden="1"/>
    </xf>
    <xf numFmtId="0" fontId="0" fillId="0" borderId="55"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55"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11" xfId="0" applyBorder="1" applyAlignment="1" applyProtection="1" quotePrefix="1">
      <alignment horizontal="center" vertical="center"/>
      <protection hidden="1"/>
    </xf>
    <xf numFmtId="0" fontId="0" fillId="0" borderId="11" xfId="0" applyBorder="1" applyAlignment="1" applyProtection="1">
      <alignment horizontal="center" vertical="center"/>
      <protection hidden="1"/>
    </xf>
    <xf numFmtId="0" fontId="0" fillId="0" borderId="0" xfId="0" applyAlignment="1" applyProtection="1">
      <alignment horizontal="left"/>
      <protection hidden="1"/>
    </xf>
    <xf numFmtId="0" fontId="0" fillId="0" borderId="0" xfId="0" applyBorder="1" applyAlignment="1" applyProtection="1">
      <alignment horizontal="center" vertical="center"/>
      <protection hidden="1"/>
    </xf>
    <xf numFmtId="0" fontId="39" fillId="0" borderId="0" xfId="43" applyFont="1" applyAlignment="1" applyProtection="1">
      <alignment horizontal="left" vertical="center"/>
      <protection hidden="1"/>
    </xf>
    <xf numFmtId="0" fontId="24" fillId="0" borderId="0" xfId="65" applyFont="1" applyAlignment="1" applyProtection="1">
      <alignment horizontal="center" vertical="center"/>
      <protection hidden="1"/>
    </xf>
    <xf numFmtId="0" fontId="39" fillId="0" borderId="0" xfId="43" applyFont="1" applyBorder="1" applyAlignment="1" applyProtection="1">
      <alignment horizontal="left" vertical="center"/>
      <protection hidden="1"/>
    </xf>
    <xf numFmtId="184" fontId="36" fillId="0" borderId="50" xfId="0" applyNumberFormat="1" applyFont="1" applyBorder="1" applyAlignment="1" applyProtection="1">
      <alignment horizontal="right" vertical="center"/>
      <protection locked="0"/>
    </xf>
    <xf numFmtId="184" fontId="36" fillId="0" borderId="42" xfId="0" applyNumberFormat="1" applyFont="1" applyBorder="1" applyAlignment="1" applyProtection="1">
      <alignment horizontal="right" vertical="center"/>
      <protection locked="0"/>
    </xf>
    <xf numFmtId="3" fontId="29" fillId="0" borderId="56" xfId="0" applyNumberFormat="1" applyFont="1" applyBorder="1" applyAlignment="1" applyProtection="1">
      <alignment horizontal="left" vertical="center"/>
      <protection hidden="1"/>
    </xf>
    <xf numFmtId="184" fontId="36" fillId="0" borderId="14" xfId="0" applyNumberFormat="1" applyFont="1" applyBorder="1" applyAlignment="1" applyProtection="1">
      <alignment horizontal="right" vertical="center"/>
      <protection locked="0"/>
    </xf>
    <xf numFmtId="0" fontId="32" fillId="34" borderId="54" xfId="0" applyFont="1" applyFill="1" applyBorder="1" applyAlignment="1" applyProtection="1">
      <alignment horizontal="center" vertical="center"/>
      <protection hidden="1"/>
    </xf>
    <xf numFmtId="0" fontId="32" fillId="34" borderId="55" xfId="0" applyFont="1" applyFill="1" applyBorder="1" applyAlignment="1" applyProtection="1">
      <alignment horizontal="center" vertical="center"/>
      <protection hidden="1"/>
    </xf>
    <xf numFmtId="0" fontId="32" fillId="34" borderId="41" xfId="0" applyFont="1" applyFill="1" applyBorder="1" applyAlignment="1" applyProtection="1">
      <alignment horizontal="center" vertical="center"/>
      <protection hidden="1"/>
    </xf>
    <xf numFmtId="0" fontId="32" fillId="34" borderId="25" xfId="0" applyFont="1" applyFill="1" applyBorder="1" applyAlignment="1" applyProtection="1">
      <alignment horizontal="center" vertical="center"/>
      <protection hidden="1"/>
    </xf>
    <xf numFmtId="0" fontId="32" fillId="34" borderId="51" xfId="0" applyFont="1" applyFill="1" applyBorder="1" applyAlignment="1" applyProtection="1">
      <alignment horizontal="center" vertical="center"/>
      <protection hidden="1"/>
    </xf>
    <xf numFmtId="0" fontId="32" fillId="34" borderId="17" xfId="0" applyFont="1" applyFill="1" applyBorder="1" applyAlignment="1" applyProtection="1">
      <alignment horizontal="center" vertical="center"/>
      <protection hidden="1"/>
    </xf>
    <xf numFmtId="3" fontId="23" fillId="32" borderId="54" xfId="0" applyNumberFormat="1" applyFont="1" applyFill="1" applyBorder="1" applyAlignment="1" applyProtection="1">
      <alignment horizontal="distributed" vertical="center"/>
      <protection hidden="1"/>
    </xf>
    <xf numFmtId="3" fontId="23" fillId="32" borderId="25" xfId="0" applyNumberFormat="1" applyFont="1" applyFill="1" applyBorder="1" applyAlignment="1" applyProtection="1">
      <alignment horizontal="distributed" vertical="center"/>
      <protection hidden="1"/>
    </xf>
    <xf numFmtId="0" fontId="29" fillId="39" borderId="50" xfId="0" applyFont="1" applyFill="1" applyBorder="1" applyAlignment="1" applyProtection="1">
      <alignment horizontal="center" vertical="center"/>
      <protection hidden="1"/>
    </xf>
    <xf numFmtId="0" fontId="29" fillId="39" borderId="39" xfId="0" applyFont="1" applyFill="1" applyBorder="1" applyAlignment="1" applyProtection="1">
      <alignment horizontal="center" vertical="center"/>
      <protection hidden="1"/>
    </xf>
    <xf numFmtId="184" fontId="36" fillId="0" borderId="39" xfId="0" applyNumberFormat="1" applyFont="1" applyBorder="1" applyAlignment="1" applyProtection="1">
      <alignment horizontal="right" vertical="center"/>
      <protection locked="0"/>
    </xf>
    <xf numFmtId="181" fontId="29" fillId="39" borderId="50" xfId="0" applyNumberFormat="1" applyFont="1" applyFill="1" applyBorder="1" applyAlignment="1" applyProtection="1">
      <alignment horizontal="center" vertical="center"/>
      <protection hidden="1"/>
    </xf>
    <xf numFmtId="181" fontId="29" fillId="39" borderId="39" xfId="0" applyNumberFormat="1" applyFont="1" applyFill="1" applyBorder="1" applyAlignment="1" applyProtection="1">
      <alignment horizontal="center" vertical="center"/>
      <protection hidden="1"/>
    </xf>
    <xf numFmtId="0" fontId="33" fillId="34" borderId="53" xfId="0" applyFont="1" applyFill="1" applyBorder="1" applyAlignment="1" applyProtection="1">
      <alignment horizontal="center" vertical="center"/>
      <protection hidden="1"/>
    </xf>
    <xf numFmtId="3" fontId="8" fillId="0" borderId="0" xfId="0" applyNumberFormat="1" applyFont="1" applyAlignment="1" applyProtection="1">
      <alignment horizontal="center" vertical="center"/>
      <protection hidden="1"/>
    </xf>
    <xf numFmtId="3" fontId="0" fillId="0" borderId="0" xfId="0" applyNumberFormat="1" applyFont="1" applyAlignment="1" applyProtection="1">
      <alignment horizontal="right" vertical="center"/>
      <protection hidden="1"/>
    </xf>
    <xf numFmtId="0" fontId="26" fillId="34" borderId="53" xfId="0" applyFont="1" applyFill="1" applyBorder="1" applyAlignment="1" applyProtection="1">
      <alignment horizontal="center" vertical="center"/>
      <protection hidden="1"/>
    </xf>
    <xf numFmtId="0" fontId="26" fillId="34" borderId="39" xfId="0" applyFont="1" applyFill="1" applyBorder="1" applyAlignment="1" applyProtection="1">
      <alignment horizontal="center" vertical="center"/>
      <protection hidden="1"/>
    </xf>
    <xf numFmtId="0" fontId="32" fillId="35" borderId="54" xfId="0" applyFont="1" applyFill="1" applyBorder="1" applyAlignment="1" applyProtection="1">
      <alignment horizontal="center" vertical="center"/>
      <protection hidden="1"/>
    </xf>
    <xf numFmtId="0" fontId="32" fillId="35" borderId="55" xfId="0" applyFont="1" applyFill="1" applyBorder="1" applyAlignment="1" applyProtection="1">
      <alignment horizontal="center" vertical="center"/>
      <protection hidden="1"/>
    </xf>
    <xf numFmtId="0" fontId="32" fillId="35" borderId="41" xfId="0" applyFont="1" applyFill="1" applyBorder="1" applyAlignment="1" applyProtection="1">
      <alignment horizontal="center" vertical="center"/>
      <protection hidden="1"/>
    </xf>
    <xf numFmtId="0" fontId="32" fillId="35" borderId="25" xfId="0" applyFont="1" applyFill="1" applyBorder="1" applyAlignment="1" applyProtection="1">
      <alignment horizontal="center" vertical="center"/>
      <protection hidden="1"/>
    </xf>
    <xf numFmtId="0" fontId="32" fillId="35" borderId="51" xfId="0" applyFont="1" applyFill="1" applyBorder="1" applyAlignment="1" applyProtection="1">
      <alignment horizontal="center" vertical="center"/>
      <protection hidden="1"/>
    </xf>
    <xf numFmtId="0" fontId="32" fillId="35" borderId="17" xfId="0" applyFont="1" applyFill="1" applyBorder="1" applyAlignment="1" applyProtection="1">
      <alignment horizontal="center" vertical="center"/>
      <protection hidden="1"/>
    </xf>
    <xf numFmtId="0" fontId="26" fillId="35" borderId="53" xfId="0" applyFont="1" applyFill="1" applyBorder="1" applyAlignment="1" applyProtection="1">
      <alignment horizontal="center" vertical="center"/>
      <protection hidden="1"/>
    </xf>
    <xf numFmtId="0" fontId="26" fillId="35" borderId="39" xfId="0" applyFont="1" applyFill="1" applyBorder="1" applyAlignment="1" applyProtection="1">
      <alignment horizontal="center" vertical="center"/>
      <protection hidden="1"/>
    </xf>
    <xf numFmtId="0" fontId="33" fillId="35" borderId="53" xfId="0" applyFont="1" applyFill="1" applyBorder="1" applyAlignment="1" applyProtection="1">
      <alignment horizontal="center" vertical="center"/>
      <protection hidden="1"/>
    </xf>
    <xf numFmtId="0" fontId="32" fillId="36" borderId="54" xfId="0" applyFont="1" applyFill="1" applyBorder="1" applyAlignment="1" applyProtection="1">
      <alignment horizontal="center" vertical="center"/>
      <protection hidden="1"/>
    </xf>
    <xf numFmtId="0" fontId="32" fillId="36" borderId="55" xfId="0" applyFont="1" applyFill="1" applyBorder="1" applyAlignment="1" applyProtection="1">
      <alignment horizontal="center" vertical="center"/>
      <protection hidden="1"/>
    </xf>
    <xf numFmtId="0" fontId="32" fillId="36" borderId="41" xfId="0" applyFont="1" applyFill="1" applyBorder="1" applyAlignment="1" applyProtection="1">
      <alignment horizontal="center" vertical="center"/>
      <protection hidden="1"/>
    </xf>
    <xf numFmtId="0" fontId="32" fillId="36" borderId="25" xfId="0" applyFont="1" applyFill="1" applyBorder="1" applyAlignment="1" applyProtection="1">
      <alignment horizontal="center" vertical="center"/>
      <protection hidden="1"/>
    </xf>
    <xf numFmtId="0" fontId="32" fillId="36" borderId="51" xfId="0" applyFont="1" applyFill="1" applyBorder="1" applyAlignment="1" applyProtection="1">
      <alignment horizontal="center" vertical="center"/>
      <protection hidden="1"/>
    </xf>
    <xf numFmtId="0" fontId="32" fillId="36" borderId="17" xfId="0" applyFont="1" applyFill="1" applyBorder="1" applyAlignment="1" applyProtection="1">
      <alignment horizontal="center" vertical="center"/>
      <protection hidden="1"/>
    </xf>
    <xf numFmtId="0" fontId="26" fillId="36" borderId="53" xfId="0" applyFont="1" applyFill="1" applyBorder="1" applyAlignment="1" applyProtection="1">
      <alignment horizontal="center" vertical="center"/>
      <protection hidden="1"/>
    </xf>
    <xf numFmtId="0" fontId="26" fillId="36" borderId="39" xfId="0" applyFont="1" applyFill="1" applyBorder="1" applyAlignment="1" applyProtection="1">
      <alignment horizontal="center" vertical="center"/>
      <protection hidden="1"/>
    </xf>
    <xf numFmtId="0" fontId="33" fillId="36" borderId="53" xfId="0" applyFont="1" applyFill="1" applyBorder="1" applyAlignment="1" applyProtection="1">
      <alignment horizontal="center" vertical="center"/>
      <protection hidden="1"/>
    </xf>
    <xf numFmtId="0" fontId="32" fillId="37" borderId="54" xfId="0" applyFont="1" applyFill="1" applyBorder="1" applyAlignment="1" applyProtection="1">
      <alignment horizontal="center" vertical="center"/>
      <protection hidden="1"/>
    </xf>
    <xf numFmtId="0" fontId="32" fillId="37" borderId="55" xfId="0" applyFont="1" applyFill="1" applyBorder="1" applyAlignment="1" applyProtection="1">
      <alignment horizontal="center" vertical="center"/>
      <protection hidden="1"/>
    </xf>
    <xf numFmtId="0" fontId="32" fillId="37" borderId="41" xfId="0" applyFont="1" applyFill="1" applyBorder="1" applyAlignment="1" applyProtection="1">
      <alignment horizontal="center" vertical="center"/>
      <protection hidden="1"/>
    </xf>
    <xf numFmtId="0" fontId="32" fillId="37" borderId="25" xfId="0" applyFont="1" applyFill="1" applyBorder="1" applyAlignment="1" applyProtection="1">
      <alignment horizontal="center" vertical="center"/>
      <protection hidden="1"/>
    </xf>
    <xf numFmtId="0" fontId="32" fillId="37" borderId="51" xfId="0" applyFont="1" applyFill="1" applyBorder="1" applyAlignment="1" applyProtection="1">
      <alignment horizontal="center" vertical="center"/>
      <protection hidden="1"/>
    </xf>
    <xf numFmtId="0" fontId="32" fillId="37" borderId="17" xfId="0" applyFont="1" applyFill="1" applyBorder="1" applyAlignment="1" applyProtection="1">
      <alignment horizontal="center" vertical="center"/>
      <protection hidden="1"/>
    </xf>
    <xf numFmtId="0" fontId="26" fillId="37" borderId="53" xfId="0" applyFont="1" applyFill="1" applyBorder="1" applyAlignment="1" applyProtection="1">
      <alignment horizontal="center" vertical="center"/>
      <protection hidden="1"/>
    </xf>
    <xf numFmtId="0" fontId="26" fillId="37" borderId="39" xfId="0" applyFont="1" applyFill="1" applyBorder="1" applyAlignment="1" applyProtection="1">
      <alignment horizontal="center" vertical="center"/>
      <protection hidden="1"/>
    </xf>
    <xf numFmtId="0" fontId="33" fillId="37" borderId="53" xfId="0" applyFont="1" applyFill="1" applyBorder="1" applyAlignment="1" applyProtection="1">
      <alignment horizontal="center" vertical="center"/>
      <protection hidden="1"/>
    </xf>
    <xf numFmtId="3" fontId="0" fillId="32" borderId="10" xfId="61" applyNumberFormat="1" applyFont="1" applyFill="1" applyBorder="1" applyAlignment="1" applyProtection="1">
      <alignment horizontal="center" vertical="center"/>
      <protection hidden="1"/>
    </xf>
    <xf numFmtId="3" fontId="0" fillId="32" borderId="52" xfId="61" applyNumberFormat="1" applyFont="1" applyFill="1" applyBorder="1" applyAlignment="1" applyProtection="1">
      <alignment horizontal="center" vertical="center"/>
      <protection hidden="1"/>
    </xf>
    <xf numFmtId="3" fontId="0" fillId="32" borderId="14" xfId="61" applyNumberFormat="1" applyFont="1" applyFill="1" applyBorder="1" applyAlignment="1" applyProtection="1">
      <alignment horizontal="center" vertical="center"/>
      <protection hidden="1"/>
    </xf>
    <xf numFmtId="3" fontId="8" fillId="0" borderId="0" xfId="61" applyNumberFormat="1" applyFont="1" applyFill="1" applyBorder="1" applyAlignment="1" applyProtection="1">
      <alignment horizontal="center" vertical="center"/>
      <protection hidden="1"/>
    </xf>
    <xf numFmtId="3" fontId="23" fillId="32" borderId="50" xfId="61" applyNumberFormat="1" applyFont="1" applyFill="1" applyBorder="1" applyAlignment="1" applyProtection="1">
      <alignment horizontal="distributed" vertical="center"/>
      <protection hidden="1"/>
    </xf>
    <xf numFmtId="3" fontId="23" fillId="32" borderId="39" xfId="61" applyNumberFormat="1" applyFont="1" applyFill="1" applyBorder="1" applyAlignment="1" applyProtection="1">
      <alignment horizontal="distributed" vertical="center"/>
      <protection hidden="1"/>
    </xf>
    <xf numFmtId="0" fontId="42" fillId="0" borderId="0" xfId="43" applyFont="1" applyAlignment="1" applyProtection="1">
      <alignment horizontal="left" vertical="center"/>
      <protection hidden="1"/>
    </xf>
    <xf numFmtId="3" fontId="29" fillId="0" borderId="0" xfId="61" applyNumberFormat="1" applyFont="1" applyFill="1" applyBorder="1" applyAlignment="1" applyProtection="1">
      <alignment horizontal="center" vertical="center"/>
      <protection hidden="1"/>
    </xf>
    <xf numFmtId="3" fontId="0" fillId="0" borderId="0" xfId="61" applyNumberFormat="1" applyFont="1" applyFill="1" applyBorder="1" applyAlignment="1" applyProtection="1">
      <alignment horizontal="right" vertical="center"/>
      <protection hidden="1"/>
    </xf>
    <xf numFmtId="3" fontId="28" fillId="0" borderId="0" xfId="61" applyNumberFormat="1" applyFont="1" applyFill="1" applyBorder="1" applyAlignment="1" applyProtection="1">
      <alignment horizontal="center" vertical="center"/>
      <protection/>
    </xf>
    <xf numFmtId="3" fontId="23" fillId="32" borderId="50" xfId="0" applyNumberFormat="1" applyFont="1" applyFill="1" applyBorder="1" applyAlignment="1" applyProtection="1">
      <alignment horizontal="distributed" vertical="center"/>
      <protection hidden="1"/>
    </xf>
    <xf numFmtId="3" fontId="23" fillId="32" borderId="39" xfId="0" applyNumberFormat="1" applyFont="1" applyFill="1" applyBorder="1" applyAlignment="1" applyProtection="1">
      <alignment horizontal="distributed" vertical="center"/>
      <protection hidden="1"/>
    </xf>
    <xf numFmtId="0" fontId="42" fillId="0" borderId="51" xfId="43" applyFont="1" applyBorder="1" applyAlignment="1" applyProtection="1">
      <alignment horizontal="left" vertical="center"/>
      <protection hidden="1"/>
    </xf>
    <xf numFmtId="3" fontId="8" fillId="0" borderId="56" xfId="61" applyNumberFormat="1" applyFont="1" applyFill="1" applyBorder="1" applyAlignment="1" applyProtection="1">
      <alignment horizontal="center" vertical="center"/>
      <protection hidden="1"/>
    </xf>
    <xf numFmtId="3" fontId="8" fillId="0" borderId="57" xfId="61" applyNumberFormat="1" applyFont="1" applyFill="1" applyBorder="1" applyAlignment="1" applyProtection="1">
      <alignment horizontal="center" vertical="center"/>
      <protection hidden="1"/>
    </xf>
    <xf numFmtId="3" fontId="0" fillId="0" borderId="56" xfId="61" applyNumberFormat="1" applyFont="1" applyFill="1" applyBorder="1" applyAlignment="1" applyProtection="1">
      <alignment horizontal="right" vertical="center"/>
      <protection hidden="1"/>
    </xf>
    <xf numFmtId="3" fontId="0" fillId="0" borderId="57" xfId="61" applyNumberFormat="1" applyFont="1" applyFill="1" applyBorder="1" applyAlignment="1" applyProtection="1">
      <alignment horizontal="right" vertical="center"/>
      <protection hidden="1"/>
    </xf>
    <xf numFmtId="3" fontId="31" fillId="40" borderId="54" xfId="61" applyNumberFormat="1" applyFont="1" applyFill="1" applyBorder="1" applyAlignment="1" applyProtection="1">
      <alignment horizontal="center" vertical="center"/>
      <protection hidden="1"/>
    </xf>
    <xf numFmtId="3" fontId="31" fillId="40" borderId="41" xfId="61" applyNumberFormat="1" applyFont="1" applyFill="1" applyBorder="1" applyAlignment="1" applyProtection="1">
      <alignment horizontal="center" vertical="center"/>
      <protection hidden="1"/>
    </xf>
    <xf numFmtId="3" fontId="31" fillId="40" borderId="43" xfId="61" applyNumberFormat="1" applyFont="1" applyFill="1" applyBorder="1" applyAlignment="1" applyProtection="1">
      <alignment horizontal="center" vertical="center"/>
      <protection hidden="1"/>
    </xf>
    <xf numFmtId="3" fontId="31" fillId="40" borderId="28" xfId="61" applyNumberFormat="1" applyFont="1" applyFill="1" applyBorder="1" applyAlignment="1" applyProtection="1">
      <alignment horizontal="center" vertical="center"/>
      <protection hidden="1"/>
    </xf>
    <xf numFmtId="3" fontId="31" fillId="41" borderId="54" xfId="61" applyNumberFormat="1" applyFont="1" applyFill="1" applyBorder="1" applyAlignment="1" applyProtection="1">
      <alignment horizontal="center" vertical="center"/>
      <protection hidden="1"/>
    </xf>
    <xf numFmtId="3" fontId="31" fillId="41" borderId="41" xfId="61" applyNumberFormat="1" applyFont="1" applyFill="1" applyBorder="1" applyAlignment="1" applyProtection="1">
      <alignment horizontal="center" vertical="center"/>
      <protection hidden="1"/>
    </xf>
    <xf numFmtId="3" fontId="31" fillId="41" borderId="43" xfId="61" applyNumberFormat="1" applyFont="1" applyFill="1" applyBorder="1" applyAlignment="1" applyProtection="1">
      <alignment horizontal="center" vertical="center"/>
      <protection hidden="1"/>
    </xf>
    <xf numFmtId="3" fontId="31" fillId="41" borderId="28" xfId="61" applyNumberFormat="1" applyFont="1" applyFill="1" applyBorder="1" applyAlignment="1" applyProtection="1">
      <alignment horizontal="center" vertical="center"/>
      <protection hidden="1"/>
    </xf>
    <xf numFmtId="3" fontId="0" fillId="0" borderId="56" xfId="61" applyNumberFormat="1" applyFont="1" applyFill="1" applyBorder="1" applyAlignment="1" applyProtection="1">
      <alignment horizontal="center" vertical="center" textRotation="255"/>
      <protection hidden="1"/>
    </xf>
    <xf numFmtId="195" fontId="0" fillId="0" borderId="57" xfId="61" applyNumberFormat="1" applyFont="1" applyFill="1" applyBorder="1" applyAlignment="1" applyProtection="1">
      <alignment horizontal="center" vertical="center"/>
      <protection hidden="1"/>
    </xf>
    <xf numFmtId="3" fontId="14" fillId="40" borderId="62" xfId="61" applyNumberFormat="1" applyFont="1" applyFill="1" applyBorder="1" applyAlignment="1" applyProtection="1">
      <alignment horizontal="center" vertical="center" wrapText="1"/>
      <protection hidden="1"/>
    </xf>
    <xf numFmtId="3" fontId="14" fillId="40" borderId="63" xfId="61" applyNumberFormat="1" applyFont="1" applyFill="1" applyBorder="1" applyAlignment="1" applyProtection="1">
      <alignment horizontal="center" vertical="center" wrapText="1"/>
      <protection hidden="1"/>
    </xf>
    <xf numFmtId="3" fontId="14" fillId="40" borderId="64" xfId="61" applyNumberFormat="1" applyFont="1" applyFill="1" applyBorder="1" applyAlignment="1" applyProtection="1">
      <alignment horizontal="center" vertical="center" wrapText="1"/>
      <protection hidden="1"/>
    </xf>
    <xf numFmtId="3" fontId="14" fillId="40" borderId="47" xfId="61" applyNumberFormat="1" applyFont="1" applyFill="1" applyBorder="1" applyAlignment="1" applyProtection="1">
      <alignment horizontal="center" vertical="center" wrapText="1"/>
      <protection hidden="1"/>
    </xf>
    <xf numFmtId="3" fontId="14" fillId="40" borderId="65" xfId="61" applyNumberFormat="1" applyFont="1" applyFill="1" applyBorder="1" applyAlignment="1" applyProtection="1">
      <alignment horizontal="center" vertical="center" wrapText="1"/>
      <protection hidden="1"/>
    </xf>
    <xf numFmtId="3" fontId="14" fillId="40" borderId="45" xfId="61" applyNumberFormat="1" applyFont="1" applyFill="1" applyBorder="1" applyAlignment="1" applyProtection="1">
      <alignment horizontal="center" vertical="center" wrapText="1"/>
      <protection hidden="1"/>
    </xf>
    <xf numFmtId="3" fontId="14" fillId="41" borderId="62" xfId="61" applyNumberFormat="1" applyFont="1" applyFill="1" applyBorder="1" applyAlignment="1" applyProtection="1">
      <alignment horizontal="center" vertical="center" wrapText="1"/>
      <protection hidden="1"/>
    </xf>
    <xf numFmtId="3" fontId="14" fillId="41" borderId="63" xfId="61" applyNumberFormat="1" applyFont="1" applyFill="1" applyBorder="1" applyAlignment="1" applyProtection="1">
      <alignment horizontal="center" vertical="center" wrapText="1"/>
      <protection hidden="1"/>
    </xf>
    <xf numFmtId="3" fontId="14" fillId="41" borderId="64" xfId="61" applyNumberFormat="1" applyFont="1" applyFill="1" applyBorder="1" applyAlignment="1" applyProtection="1">
      <alignment horizontal="center" vertical="center" wrapText="1"/>
      <protection hidden="1"/>
    </xf>
    <xf numFmtId="3" fontId="14" fillId="41" borderId="47" xfId="61" applyNumberFormat="1" applyFont="1" applyFill="1" applyBorder="1" applyAlignment="1" applyProtection="1">
      <alignment horizontal="center" vertical="center" wrapText="1"/>
      <protection hidden="1"/>
    </xf>
    <xf numFmtId="3" fontId="14" fillId="41" borderId="65" xfId="61" applyNumberFormat="1" applyFont="1" applyFill="1" applyBorder="1" applyAlignment="1" applyProtection="1">
      <alignment horizontal="center" vertical="center" wrapText="1"/>
      <protection hidden="1"/>
    </xf>
    <xf numFmtId="3" fontId="14" fillId="41" borderId="45" xfId="61" applyNumberFormat="1" applyFont="1" applyFill="1" applyBorder="1" applyAlignment="1" applyProtection="1">
      <alignment horizontal="center" vertical="center" wrapText="1"/>
      <protection hidden="1"/>
    </xf>
    <xf numFmtId="3" fontId="14" fillId="40" borderId="15" xfId="61" applyNumberFormat="1" applyFont="1" applyFill="1" applyBorder="1" applyAlignment="1" applyProtection="1">
      <alignment horizontal="center" vertical="center" wrapText="1"/>
      <protection hidden="1"/>
    </xf>
    <xf numFmtId="3" fontId="14" fillId="40" borderId="27" xfId="61" applyNumberFormat="1" applyFont="1" applyFill="1" applyBorder="1" applyAlignment="1" applyProtection="1">
      <alignment horizontal="center" vertical="center" wrapText="1"/>
      <protection hidden="1"/>
    </xf>
    <xf numFmtId="3" fontId="14" fillId="41" borderId="24" xfId="61" applyNumberFormat="1" applyFont="1" applyFill="1" applyBorder="1" applyAlignment="1" applyProtection="1">
      <alignment horizontal="center" vertical="center" wrapText="1"/>
      <protection hidden="1"/>
    </xf>
    <xf numFmtId="3" fontId="14" fillId="41" borderId="57" xfId="61" applyNumberFormat="1" applyFont="1" applyFill="1" applyBorder="1" applyAlignment="1" applyProtection="1">
      <alignment horizontal="center" vertical="center" wrapText="1"/>
      <protection hidden="1"/>
    </xf>
    <xf numFmtId="3" fontId="14" fillId="41" borderId="28" xfId="61" applyNumberFormat="1" applyFont="1" applyFill="1" applyBorder="1" applyAlignment="1" applyProtection="1">
      <alignment horizontal="center" vertical="center" wrapText="1"/>
      <protection hidden="1"/>
    </xf>
    <xf numFmtId="3" fontId="14" fillId="42" borderId="41" xfId="61" applyNumberFormat="1" applyFont="1" applyFill="1" applyBorder="1" applyAlignment="1" applyProtection="1">
      <alignment horizontal="center" vertical="center" wrapText="1"/>
      <protection hidden="1"/>
    </xf>
    <xf numFmtId="3" fontId="14" fillId="42" borderId="57" xfId="61" applyNumberFormat="1" applyFont="1" applyFill="1" applyBorder="1" applyAlignment="1" applyProtection="1">
      <alignment horizontal="center" vertical="center" wrapText="1"/>
      <protection hidden="1"/>
    </xf>
    <xf numFmtId="3" fontId="14" fillId="42" borderId="28" xfId="61" applyNumberFormat="1" applyFont="1" applyFill="1" applyBorder="1" applyAlignment="1" applyProtection="1">
      <alignment horizontal="center" vertical="center" wrapText="1"/>
      <protection hidden="1"/>
    </xf>
    <xf numFmtId="3" fontId="14" fillId="43" borderId="63" xfId="61" applyNumberFormat="1" applyFont="1" applyFill="1" applyBorder="1" applyAlignment="1" applyProtection="1">
      <alignment horizontal="center" vertical="center" wrapText="1"/>
      <protection hidden="1"/>
    </xf>
    <xf numFmtId="3" fontId="14" fillId="43" borderId="64" xfId="61" applyNumberFormat="1" applyFont="1" applyFill="1" applyBorder="1" applyAlignment="1" applyProtection="1">
      <alignment horizontal="center" vertical="center" wrapText="1"/>
      <protection hidden="1"/>
    </xf>
    <xf numFmtId="3" fontId="14" fillId="43" borderId="57" xfId="61" applyNumberFormat="1" applyFont="1" applyFill="1" applyBorder="1" applyAlignment="1" applyProtection="1">
      <alignment horizontal="center" vertical="center" wrapText="1"/>
      <protection hidden="1"/>
    </xf>
    <xf numFmtId="3" fontId="14" fillId="42" borderId="63" xfId="61" applyNumberFormat="1" applyFont="1" applyFill="1" applyBorder="1" applyAlignment="1" applyProtection="1">
      <alignment horizontal="center" vertical="center" wrapText="1"/>
      <protection hidden="1"/>
    </xf>
    <xf numFmtId="3" fontId="14" fillId="42" borderId="64" xfId="61" applyNumberFormat="1" applyFont="1" applyFill="1" applyBorder="1" applyAlignment="1" applyProtection="1">
      <alignment horizontal="center" vertical="center" wrapText="1"/>
      <protection hidden="1"/>
    </xf>
    <xf numFmtId="3" fontId="14" fillId="43" borderId="66" xfId="61" applyNumberFormat="1" applyFont="1" applyFill="1" applyBorder="1" applyAlignment="1" applyProtection="1">
      <alignment horizontal="center" vertical="center" wrapText="1"/>
      <protection hidden="1"/>
    </xf>
    <xf numFmtId="3" fontId="14" fillId="43" borderId="41" xfId="61" applyNumberFormat="1" applyFont="1" applyFill="1" applyBorder="1" applyAlignment="1" applyProtection="1">
      <alignment horizontal="center" vertical="center" wrapText="1"/>
      <protection hidden="1"/>
    </xf>
    <xf numFmtId="3" fontId="14" fillId="43" borderId="28" xfId="61" applyNumberFormat="1" applyFont="1" applyFill="1" applyBorder="1" applyAlignment="1" applyProtection="1">
      <alignment horizontal="center" vertical="center" wrapText="1"/>
      <protection hidden="1"/>
    </xf>
    <xf numFmtId="3" fontId="14" fillId="42" borderId="66" xfId="61" applyNumberFormat="1" applyFont="1" applyFill="1" applyBorder="1" applyAlignment="1" applyProtection="1">
      <alignment horizontal="center" vertical="center" wrapText="1"/>
      <protection hidden="1"/>
    </xf>
    <xf numFmtId="49" fontId="0" fillId="0" borderId="0" xfId="61" applyNumberFormat="1" applyFont="1" applyFill="1" applyBorder="1" applyAlignment="1" applyProtection="1">
      <alignment horizontal="center" vertical="top"/>
      <protection hidden="1"/>
    </xf>
    <xf numFmtId="0" fontId="0" fillId="32" borderId="54" xfId="61" applyNumberFormat="1" applyFont="1" applyFill="1" applyBorder="1" applyAlignment="1" applyProtection="1">
      <alignment horizontal="center" vertical="center"/>
      <protection hidden="1"/>
    </xf>
    <xf numFmtId="0" fontId="0" fillId="32" borderId="55" xfId="61" applyNumberFormat="1" applyFont="1" applyFill="1" applyBorder="1" applyAlignment="1" applyProtection="1">
      <alignment horizontal="center" vertical="center"/>
      <protection hidden="1"/>
    </xf>
    <xf numFmtId="0" fontId="0" fillId="32" borderId="41" xfId="61" applyNumberFormat="1" applyFont="1" applyFill="1" applyBorder="1" applyAlignment="1" applyProtection="1">
      <alignment horizontal="center" vertical="center"/>
      <protection hidden="1"/>
    </xf>
    <xf numFmtId="0" fontId="0" fillId="32" borderId="25" xfId="61" applyNumberFormat="1" applyFont="1" applyFill="1" applyBorder="1" applyAlignment="1" applyProtection="1">
      <alignment horizontal="right" vertical="center"/>
      <protection hidden="1"/>
    </xf>
    <xf numFmtId="0" fontId="0" fillId="32" borderId="51" xfId="61" applyNumberFormat="1" applyFont="1" applyFill="1" applyBorder="1" applyAlignment="1" applyProtection="1">
      <alignment horizontal="right" vertical="center"/>
      <protection hidden="1"/>
    </xf>
    <xf numFmtId="0" fontId="0" fillId="32" borderId="17" xfId="61" applyNumberFormat="1" applyFont="1" applyFill="1" applyBorder="1" applyAlignment="1" applyProtection="1">
      <alignment horizontal="right" vertical="center"/>
      <protection hidden="1"/>
    </xf>
    <xf numFmtId="3" fontId="0" fillId="32" borderId="54" xfId="61" applyNumberFormat="1" applyFont="1" applyFill="1" applyBorder="1" applyAlignment="1" applyProtection="1">
      <alignment horizontal="center" vertical="center"/>
      <protection hidden="1"/>
    </xf>
    <xf numFmtId="3" fontId="0" fillId="32" borderId="55" xfId="61" applyNumberFormat="1" applyFont="1" applyFill="1" applyBorder="1" applyAlignment="1" applyProtection="1">
      <alignment horizontal="center" vertical="center"/>
      <protection hidden="1"/>
    </xf>
    <xf numFmtId="3" fontId="0" fillId="32" borderId="41" xfId="61" applyNumberFormat="1" applyFont="1" applyFill="1" applyBorder="1" applyAlignment="1" applyProtection="1">
      <alignment horizontal="center" vertical="center"/>
      <protection hidden="1"/>
    </xf>
    <xf numFmtId="3" fontId="7" fillId="43" borderId="22" xfId="61" applyNumberFormat="1" applyFont="1" applyFill="1" applyBorder="1" applyAlignment="1" applyProtection="1">
      <alignment horizontal="center" vertical="center"/>
      <protection hidden="1"/>
    </xf>
    <xf numFmtId="3" fontId="7" fillId="43" borderId="24" xfId="61" applyNumberFormat="1" applyFont="1" applyFill="1" applyBorder="1" applyAlignment="1" applyProtection="1">
      <alignment horizontal="center" vertical="center"/>
      <protection hidden="1"/>
    </xf>
    <xf numFmtId="3" fontId="7" fillId="43" borderId="25" xfId="61" applyNumberFormat="1" applyFont="1" applyFill="1" applyBorder="1" applyAlignment="1" applyProtection="1">
      <alignment horizontal="center" vertical="center"/>
      <protection hidden="1"/>
    </xf>
    <xf numFmtId="3" fontId="7" fillId="43" borderId="17" xfId="61" applyNumberFormat="1" applyFont="1" applyFill="1" applyBorder="1" applyAlignment="1" applyProtection="1">
      <alignment horizontal="center" vertical="center"/>
      <protection hidden="1"/>
    </xf>
    <xf numFmtId="3" fontId="7" fillId="42" borderId="22" xfId="61" applyNumberFormat="1" applyFont="1" applyFill="1" applyBorder="1" applyAlignment="1" applyProtection="1">
      <alignment horizontal="center" vertical="center"/>
      <protection hidden="1"/>
    </xf>
    <xf numFmtId="3" fontId="7" fillId="42" borderId="24" xfId="61" applyNumberFormat="1" applyFont="1" applyFill="1" applyBorder="1" applyAlignment="1" applyProtection="1">
      <alignment horizontal="center" vertical="center"/>
      <protection hidden="1"/>
    </xf>
    <xf numFmtId="3" fontId="7" fillId="42" borderId="25" xfId="61" applyNumberFormat="1" applyFont="1" applyFill="1" applyBorder="1" applyAlignment="1" applyProtection="1">
      <alignment horizontal="center" vertical="center"/>
      <protection hidden="1"/>
    </xf>
    <xf numFmtId="3" fontId="7" fillId="42" borderId="17" xfId="61" applyNumberFormat="1" applyFont="1" applyFill="1" applyBorder="1" applyAlignment="1" applyProtection="1">
      <alignment horizontal="center" vertical="center"/>
      <protection hidden="1"/>
    </xf>
    <xf numFmtId="195" fontId="0" fillId="0" borderId="55" xfId="61" applyNumberFormat="1" applyFont="1" applyFill="1" applyBorder="1" applyAlignment="1" applyProtection="1">
      <alignment horizontal="center" vertical="center"/>
      <protection hidden="1"/>
    </xf>
    <xf numFmtId="195" fontId="0" fillId="0" borderId="0" xfId="61" applyNumberFormat="1" applyFont="1" applyFill="1" applyBorder="1" applyAlignment="1" applyProtection="1">
      <alignment horizontal="center" vertical="center"/>
      <protection hidden="1"/>
    </xf>
    <xf numFmtId="3" fontId="0" fillId="32" borderId="25" xfId="61" applyNumberFormat="1" applyFont="1" applyFill="1" applyBorder="1" applyAlignment="1" applyProtection="1">
      <alignment horizontal="right" vertical="center"/>
      <protection hidden="1"/>
    </xf>
    <xf numFmtId="3" fontId="0" fillId="32" borderId="51" xfId="61" applyNumberFormat="1" applyFont="1" applyFill="1" applyBorder="1" applyAlignment="1" applyProtection="1">
      <alignment horizontal="right" vertical="center"/>
      <protection hidden="1"/>
    </xf>
    <xf numFmtId="3" fontId="0" fillId="32" borderId="17" xfId="61" applyNumberFormat="1" applyFont="1" applyFill="1" applyBorder="1" applyAlignment="1" applyProtection="1">
      <alignment horizontal="right" vertical="center"/>
      <protection hidden="1"/>
    </xf>
    <xf numFmtId="3" fontId="0" fillId="32" borderId="11" xfId="61" applyNumberFormat="1" applyFont="1" applyFill="1" applyBorder="1" applyAlignment="1" applyProtection="1">
      <alignment horizontal="center" vertical="center"/>
      <protection hidden="1"/>
    </xf>
    <xf numFmtId="9" fontId="29" fillId="0" borderId="0" xfId="0" applyNumberFormat="1" applyFont="1" applyBorder="1" applyAlignment="1" applyProtection="1">
      <alignment horizontal="center" vertical="center"/>
      <protection hidden="1"/>
    </xf>
    <xf numFmtId="178" fontId="0" fillId="32" borderId="10" xfId="0" applyNumberFormat="1" applyFont="1" applyFill="1" applyBorder="1" applyAlignment="1" applyProtection="1">
      <alignment horizontal="center" vertical="center"/>
      <protection hidden="1"/>
    </xf>
    <xf numFmtId="178" fontId="0" fillId="32" borderId="52" xfId="0" applyNumberFormat="1" applyFont="1" applyFill="1" applyBorder="1" applyAlignment="1" applyProtection="1">
      <alignment horizontal="center" vertical="center"/>
      <protection hidden="1"/>
    </xf>
    <xf numFmtId="178" fontId="0" fillId="32" borderId="14" xfId="0" applyNumberFormat="1" applyFont="1" applyFill="1" applyBorder="1" applyAlignment="1" applyProtection="1">
      <alignment horizontal="center" vertical="center"/>
      <protection hidden="1"/>
    </xf>
    <xf numFmtId="0" fontId="0" fillId="0" borderId="0" xfId="0" applyAlignment="1" applyProtection="1">
      <alignment horizontal="center"/>
      <protection hidden="1"/>
    </xf>
    <xf numFmtId="178" fontId="0" fillId="32" borderId="10" xfId="0" applyNumberFormat="1" applyFill="1" applyBorder="1" applyAlignment="1" applyProtection="1">
      <alignment horizontal="center" vertical="center"/>
      <protection hidden="1"/>
    </xf>
    <xf numFmtId="178" fontId="0" fillId="32" borderId="52" xfId="0" applyNumberFormat="1" applyFill="1" applyBorder="1" applyAlignment="1" applyProtection="1">
      <alignment horizontal="center" vertical="center"/>
      <protection hidden="1"/>
    </xf>
    <xf numFmtId="178" fontId="0" fillId="32" borderId="14" xfId="0" applyNumberFormat="1" applyFill="1" applyBorder="1" applyAlignment="1" applyProtection="1">
      <alignment horizontal="center" vertical="center"/>
      <protection hidden="1"/>
    </xf>
    <xf numFmtId="177" fontId="83" fillId="44" borderId="11" xfId="0" applyNumberFormat="1" applyFont="1" applyFill="1" applyBorder="1" applyAlignment="1" applyProtection="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G21-20010501" xfId="61"/>
    <cellStyle name="標準_Book1" xfId="62"/>
    <cellStyle name="標準_Book3" xfId="63"/>
    <cellStyle name="標準_Book4" xfId="64"/>
    <cellStyle name="標準_HYOUKA" xfId="65"/>
    <cellStyle name="Followed Hyperlink" xfId="66"/>
    <cellStyle name="良い" xfId="67"/>
  </cellStyles>
  <dxfs count="56">
    <dxf>
      <font>
        <color indexed="9"/>
      </font>
    </dxf>
    <dxf>
      <font>
        <color indexed="9"/>
      </font>
    </dxf>
    <dxf>
      <font>
        <color indexed="9"/>
      </font>
    </dxf>
    <dxf>
      <font>
        <color indexed="9"/>
      </font>
    </dxf>
    <dxf>
      <font>
        <color indexed="41"/>
      </font>
    </dxf>
    <dxf>
      <font>
        <color indexed="47"/>
      </font>
    </dxf>
    <dxf>
      <font>
        <color indexed="26"/>
      </font>
    </dxf>
    <dxf>
      <font>
        <color indexed="42"/>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dxf>
    <dxf>
      <font>
        <color indexed="9"/>
      </font>
    </dxf>
    <dxf>
      <font>
        <b/>
        <i val="0"/>
        <color indexed="10"/>
      </font>
    </dxf>
    <dxf>
      <font>
        <b/>
        <i val="0"/>
        <color rgb="FFFF0000"/>
      </font>
      <border/>
    </dxf>
    <dxf>
      <font>
        <color rgb="FFFFFFFF"/>
      </font>
      <border/>
    </dxf>
    <dxf>
      <font>
        <color rgb="FFFFFFFF"/>
      </font>
      <fill>
        <patternFill patternType="none">
          <bgColor indexed="65"/>
        </patternFill>
      </fill>
      <border/>
    </dxf>
    <dxf>
      <font>
        <color rgb="FFCCFFCC"/>
      </font>
      <border/>
    </dxf>
    <dxf>
      <font>
        <color rgb="FFFFFFCC"/>
      </font>
      <border/>
    </dxf>
    <dxf>
      <font>
        <color rgb="FFFFCC99"/>
      </font>
      <border/>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仕入数量の推移</a:t>
            </a:r>
          </a:p>
        </c:rich>
      </c:tx>
      <c:layout>
        <c:manualLayout>
          <c:xMode val="factor"/>
          <c:yMode val="factor"/>
          <c:x val="-0.00825"/>
          <c:y val="0.00375"/>
        </c:manualLayout>
      </c:layout>
      <c:spPr>
        <a:noFill/>
        <a:ln>
          <a:noFill/>
        </a:ln>
      </c:spPr>
    </c:title>
    <c:plotArea>
      <c:layout>
        <c:manualLayout>
          <c:xMode val="edge"/>
          <c:yMode val="edge"/>
          <c:x val="0.056"/>
          <c:y val="0.14475"/>
          <c:w val="0.83875"/>
          <c:h val="0.5655"/>
        </c:manualLayout>
      </c:layout>
      <c:barChart>
        <c:barDir val="col"/>
        <c:grouping val="clustered"/>
        <c:varyColors val="0"/>
        <c:ser>
          <c:idx val="0"/>
          <c:order val="0"/>
          <c:tx>
            <c:strRef>
              <c:f>'意思決定結果グラフ'!$B$64</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'意思決定結果グラフ'!$C$64:$F$64</c:f>
              <c:numCache/>
            </c:numRef>
          </c:val>
        </c:ser>
        <c:ser>
          <c:idx val="1"/>
          <c:order val="1"/>
          <c:tx>
            <c:strRef>
              <c:f>'意思決定結果グラフ'!$B$65</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'意思決定結果グラフ'!$C$65:$F$65</c:f>
              <c:numCache/>
            </c:numRef>
          </c:val>
        </c:ser>
        <c:ser>
          <c:idx val="2"/>
          <c:order val="2"/>
          <c:tx>
            <c:strRef>
              <c:f>'意思決定結果グラフ'!$B$66</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'意思決定結果グラフ'!$C$66:$F$66</c:f>
              <c:numCache/>
            </c:numRef>
          </c:val>
        </c:ser>
        <c:ser>
          <c:idx val="3"/>
          <c:order val="3"/>
          <c:tx>
            <c:strRef>
              <c:f>'意思決定結果グラフ'!$B$67</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'意思決定結果グラフ'!$C$67:$F$67</c:f>
              <c:numCache/>
            </c:numRef>
          </c:val>
        </c:ser>
        <c:overlap val="-20"/>
        <c:axId val="17393289"/>
        <c:axId val="22321874"/>
      </c:barChart>
      <c:catAx>
        <c:axId val="17393289"/>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47"/>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22321874"/>
        <c:crosses val="autoZero"/>
        <c:auto val="0"/>
        <c:lblOffset val="100"/>
        <c:tickLblSkip val="1"/>
        <c:noMultiLvlLbl val="0"/>
      </c:catAx>
      <c:valAx>
        <c:axId val="22321874"/>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仕入数量</a:t>
                </a:r>
              </a:p>
            </c:rich>
          </c:tx>
          <c:layout>
            <c:manualLayout>
              <c:xMode val="factor"/>
              <c:yMode val="factor"/>
              <c:x val="-0.01275"/>
              <c:y val="-0.009"/>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17393289"/>
        <c:crossesAt val="1"/>
        <c:crossBetween val="between"/>
        <c:dispUnits/>
      </c:valAx>
      <c:spPr>
        <a:noFill/>
        <a:ln w="12700">
          <a:solidFill>
            <a:srgbClr val="000000"/>
          </a:solidFill>
        </a:ln>
      </c:spPr>
    </c:plotArea>
    <c:legend>
      <c:legendPos val="r"/>
      <c:layout>
        <c:manualLayout>
          <c:xMode val="edge"/>
          <c:yMode val="edge"/>
          <c:x val="0.3355"/>
          <c:y val="0.905"/>
          <c:w val="0.329"/>
          <c:h val="0.072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当期純利益の推移</a:t>
            </a:r>
          </a:p>
        </c:rich>
      </c:tx>
      <c:layout>
        <c:manualLayout>
          <c:xMode val="factor"/>
          <c:yMode val="factor"/>
          <c:x val="-0.00975"/>
          <c:y val="0"/>
        </c:manualLayout>
      </c:layout>
      <c:spPr>
        <a:noFill/>
        <a:ln>
          <a:noFill/>
        </a:ln>
      </c:spPr>
    </c:title>
    <c:plotArea>
      <c:layout>
        <c:manualLayout>
          <c:xMode val="edge"/>
          <c:yMode val="edge"/>
          <c:x val="0.0365"/>
          <c:y val="0.13825"/>
          <c:w val="0.858"/>
          <c:h val="0.598"/>
        </c:manualLayout>
      </c:layout>
      <c:barChart>
        <c:barDir val="col"/>
        <c:grouping val="clustered"/>
        <c:varyColors val="0"/>
        <c:ser>
          <c:idx val="0"/>
          <c:order val="0"/>
          <c:tx>
            <c:strRef>
              <c:f>'業績結果グラフ'!$C$64</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'業績結果グラフ'!$C$65:$C$68</c:f>
              <c:numCache/>
            </c:numRef>
          </c:val>
        </c:ser>
        <c:ser>
          <c:idx val="1"/>
          <c:order val="1"/>
          <c:tx>
            <c:strRef>
              <c:f>'業績結果グラフ'!$D$64</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'業績結果グラフ'!$D$65:$D$68</c:f>
              <c:numCache/>
            </c:numRef>
          </c:val>
        </c:ser>
        <c:ser>
          <c:idx val="2"/>
          <c:order val="2"/>
          <c:tx>
            <c:strRef>
              <c:f>'業績結果グラフ'!$E$64</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'業績結果グラフ'!$E$65:$E$68</c:f>
              <c:numCache/>
            </c:numRef>
          </c:val>
        </c:ser>
        <c:ser>
          <c:idx val="3"/>
          <c:order val="3"/>
          <c:tx>
            <c:strRef>
              <c:f>'業績結果グラフ'!$F$64</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'業績結果グラフ'!$F$65:$F$68</c:f>
              <c:numCache/>
            </c:numRef>
          </c:val>
        </c:ser>
        <c:overlap val="-20"/>
        <c:axId val="33940659"/>
        <c:axId val="37030476"/>
      </c:barChart>
      <c:catAx>
        <c:axId val="33940659"/>
        <c:scaling>
          <c:orientation val="minMax"/>
        </c:scaling>
        <c:axPos val="b"/>
        <c:delete val="0"/>
        <c:numFmt formatCode="General" sourceLinked="1"/>
        <c:majorTickMark val="in"/>
        <c:minorTickMark val="none"/>
        <c:tickLblPos val="low"/>
        <c:spPr>
          <a:ln w="3175">
            <a:solidFill>
              <a:srgbClr val="000000"/>
            </a:solidFill>
          </a:ln>
        </c:spPr>
        <c:crossAx val="37030476"/>
        <c:crosses val="autoZero"/>
        <c:auto val="0"/>
        <c:lblOffset val="100"/>
        <c:tickLblSkip val="1"/>
        <c:noMultiLvlLbl val="0"/>
      </c:catAx>
      <c:valAx>
        <c:axId val="37030476"/>
        <c:scaling>
          <c:orientation val="minMax"/>
        </c:scaling>
        <c:axPos val="l"/>
        <c:majorGridlines>
          <c:spPr>
            <a:ln w="3175">
              <a:solidFill>
                <a:srgbClr val="000000"/>
              </a:solidFill>
            </a:ln>
          </c:spPr>
        </c:majorGridlines>
        <c:delete val="0"/>
        <c:numFmt formatCode="#,##0_ ;[Red]\-#,##0\ " sourceLinked="0"/>
        <c:majorTickMark val="in"/>
        <c:minorTickMark val="none"/>
        <c:tickLblPos val="low"/>
        <c:spPr>
          <a:ln w="3175">
            <a:solidFill>
              <a:srgbClr val="000000"/>
            </a:solidFill>
          </a:ln>
        </c:spPr>
        <c:crossAx val="33940659"/>
        <c:crossesAt val="1"/>
        <c:crossBetween val="between"/>
        <c:dispUnits/>
      </c:valAx>
      <c:spPr>
        <a:noFill/>
        <a:ln w="12700">
          <a:solidFill>
            <a:srgbClr val="000000"/>
          </a:solidFill>
        </a:ln>
      </c:spPr>
    </c:plotArea>
    <c:legend>
      <c:legendPos val="r"/>
      <c:layout>
        <c:manualLayout>
          <c:xMode val="edge"/>
          <c:yMode val="edge"/>
          <c:x val="0.275"/>
          <c:y val="0.914"/>
          <c:w val="0.4255"/>
          <c:h val="0.06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累積純利益の推移</a:t>
            </a:r>
          </a:p>
        </c:rich>
      </c:tx>
      <c:layout>
        <c:manualLayout>
          <c:xMode val="factor"/>
          <c:yMode val="factor"/>
          <c:x val="-0.00975"/>
          <c:y val="0"/>
        </c:manualLayout>
      </c:layout>
      <c:spPr>
        <a:noFill/>
        <a:ln>
          <a:noFill/>
        </a:ln>
      </c:spPr>
    </c:title>
    <c:plotArea>
      <c:layout>
        <c:manualLayout>
          <c:xMode val="edge"/>
          <c:yMode val="edge"/>
          <c:x val="0.04925"/>
          <c:y val="0.13825"/>
          <c:w val="0.84525"/>
          <c:h val="0.598"/>
        </c:manualLayout>
      </c:layout>
      <c:barChart>
        <c:barDir val="col"/>
        <c:grouping val="clustered"/>
        <c:varyColors val="0"/>
        <c:ser>
          <c:idx val="0"/>
          <c:order val="0"/>
          <c:tx>
            <c:strRef>
              <c:f>'業績結果グラフ'!$C$71</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'業績結果グラフ'!$C$72:$C$75</c:f>
              <c:numCache/>
            </c:numRef>
          </c:val>
        </c:ser>
        <c:ser>
          <c:idx val="1"/>
          <c:order val="1"/>
          <c:tx>
            <c:strRef>
              <c:f>'業績結果グラフ'!$D$71</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'業績結果グラフ'!$D$72:$D$75</c:f>
              <c:numCache/>
            </c:numRef>
          </c:val>
        </c:ser>
        <c:ser>
          <c:idx val="2"/>
          <c:order val="2"/>
          <c:tx>
            <c:strRef>
              <c:f>'業績結果グラフ'!$E$71</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'業績結果グラフ'!$E$72:$E$75</c:f>
              <c:numCache/>
            </c:numRef>
          </c:val>
        </c:ser>
        <c:ser>
          <c:idx val="3"/>
          <c:order val="3"/>
          <c:tx>
            <c:strRef>
              <c:f>'業績結果グラフ'!$F$71</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'業績結果グラフ'!$F$72:$F$75</c:f>
              <c:numCache/>
            </c:numRef>
          </c:val>
        </c:ser>
        <c:overlap val="-20"/>
        <c:axId val="64838829"/>
        <c:axId val="46678550"/>
      </c:barChart>
      <c:catAx>
        <c:axId val="64838829"/>
        <c:scaling>
          <c:orientation val="minMax"/>
        </c:scaling>
        <c:axPos val="b"/>
        <c:delete val="0"/>
        <c:numFmt formatCode="General" sourceLinked="1"/>
        <c:majorTickMark val="in"/>
        <c:minorTickMark val="none"/>
        <c:tickLblPos val="low"/>
        <c:spPr>
          <a:ln w="3175">
            <a:solidFill>
              <a:srgbClr val="000000"/>
            </a:solidFill>
          </a:ln>
        </c:spPr>
        <c:crossAx val="46678550"/>
        <c:crosses val="autoZero"/>
        <c:auto val="0"/>
        <c:lblOffset val="100"/>
        <c:tickLblSkip val="1"/>
        <c:noMultiLvlLbl val="0"/>
      </c:catAx>
      <c:valAx>
        <c:axId val="46678550"/>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4838829"/>
        <c:crossesAt val="1"/>
        <c:crossBetween val="between"/>
        <c:dispUnits/>
      </c:valAx>
      <c:spPr>
        <a:noFill/>
        <a:ln w="12700">
          <a:solidFill>
            <a:srgbClr val="000000"/>
          </a:solidFill>
        </a:ln>
      </c:spPr>
    </c:plotArea>
    <c:legend>
      <c:legendPos val="r"/>
      <c:layout>
        <c:manualLayout>
          <c:xMode val="edge"/>
          <c:yMode val="edge"/>
          <c:x val="0.27975"/>
          <c:y val="0.914"/>
          <c:w val="0.4255"/>
          <c:h val="0.06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マーケットシェアの推移</a:t>
            </a:r>
          </a:p>
        </c:rich>
      </c:tx>
      <c:layout>
        <c:manualLayout>
          <c:xMode val="factor"/>
          <c:yMode val="factor"/>
          <c:x val="-0.01475"/>
          <c:y val="0"/>
        </c:manualLayout>
      </c:layout>
      <c:spPr>
        <a:noFill/>
        <a:ln>
          <a:noFill/>
        </a:ln>
      </c:spPr>
    </c:title>
    <c:plotArea>
      <c:layout>
        <c:manualLayout>
          <c:xMode val="edge"/>
          <c:yMode val="edge"/>
          <c:x val="0.051"/>
          <c:y val="0.2125"/>
          <c:w val="0.83675"/>
          <c:h val="0.58175"/>
        </c:manualLayout>
      </c:layout>
      <c:barChart>
        <c:barDir val="col"/>
        <c:grouping val="clustered"/>
        <c:varyColors val="0"/>
        <c:ser>
          <c:idx val="0"/>
          <c:order val="0"/>
          <c:tx>
            <c:strRef>
              <c:f>'業績結果グラフ'!$C$78</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'業績結果グラフ'!$C$79:$C$82</c:f>
              <c:numCache/>
            </c:numRef>
          </c:val>
        </c:ser>
        <c:ser>
          <c:idx val="1"/>
          <c:order val="1"/>
          <c:tx>
            <c:strRef>
              <c:f>'業績結果グラフ'!$D$78</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008000"/>
                </a:fgClr>
                <a:bgClr>
                  <a:srgbClr val="FFFFFF"/>
                </a:bgClr>
              </a:pattFill>
              <a:ln w="12700">
                <a:solidFill>
                  <a:srgbClr val="000000"/>
                </a:solidFill>
              </a:ln>
            </c:spPr>
          </c:dPt>
          <c:cat>
            <c:strRef>
              <c:f>'業績結果グラフ'!$B$79:$B$82</c:f>
              <c:strCache/>
            </c:strRef>
          </c:cat>
          <c:val>
            <c:numRef>
              <c:f>'業績結果グラフ'!$D$79:$D$82</c:f>
              <c:numCache/>
            </c:numRef>
          </c:val>
        </c:ser>
        <c:ser>
          <c:idx val="2"/>
          <c:order val="2"/>
          <c:tx>
            <c:strRef>
              <c:f>'業績結果グラフ'!$E$78</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'業績結果グラフ'!$E$79:$E$82</c:f>
              <c:numCache/>
            </c:numRef>
          </c:val>
        </c:ser>
        <c:ser>
          <c:idx val="3"/>
          <c:order val="3"/>
          <c:tx>
            <c:strRef>
              <c:f>'業績結果グラフ'!$F$78</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'業績結果グラフ'!$F$79:$F$82</c:f>
              <c:numCache/>
            </c:numRef>
          </c:val>
        </c:ser>
        <c:overlap val="-20"/>
        <c:axId val="17453767"/>
        <c:axId val="22866176"/>
      </c:barChart>
      <c:catAx>
        <c:axId val="17453767"/>
        <c:scaling>
          <c:orientation val="minMax"/>
        </c:scaling>
        <c:axPos val="b"/>
        <c:delete val="0"/>
        <c:numFmt formatCode="General" sourceLinked="1"/>
        <c:majorTickMark val="in"/>
        <c:minorTickMark val="none"/>
        <c:tickLblPos val="low"/>
        <c:spPr>
          <a:ln w="3175">
            <a:solidFill>
              <a:srgbClr val="000000"/>
            </a:solidFill>
          </a:ln>
        </c:spPr>
        <c:crossAx val="22866176"/>
        <c:crosses val="autoZero"/>
        <c:auto val="1"/>
        <c:lblOffset val="100"/>
        <c:tickLblSkip val="1"/>
        <c:noMultiLvlLbl val="0"/>
      </c:catAx>
      <c:valAx>
        <c:axId val="2286617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453767"/>
        <c:crossesAt val="1"/>
        <c:crossBetween val="between"/>
        <c:dispUnits/>
      </c:valAx>
      <c:spPr>
        <a:noFill/>
        <a:ln w="12700">
          <a:solidFill>
            <a:srgbClr val="000000"/>
          </a:solidFill>
        </a:ln>
      </c:spPr>
    </c:plotArea>
    <c:legend>
      <c:legendPos val="r"/>
      <c:layout>
        <c:manualLayout>
          <c:xMode val="edge"/>
          <c:yMode val="edge"/>
          <c:x val="0.30775"/>
          <c:y val="0.9105"/>
          <c:w val="0.4255"/>
          <c:h val="0.06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販売価格の推移</a:t>
            </a:r>
          </a:p>
        </c:rich>
      </c:tx>
      <c:layout>
        <c:manualLayout>
          <c:xMode val="factor"/>
          <c:yMode val="factor"/>
          <c:x val="-0.00825"/>
          <c:y val="0"/>
        </c:manualLayout>
      </c:layout>
      <c:spPr>
        <a:noFill/>
        <a:ln>
          <a:noFill/>
        </a:ln>
      </c:spPr>
    </c:title>
    <c:plotArea>
      <c:layout>
        <c:manualLayout>
          <c:xMode val="edge"/>
          <c:yMode val="edge"/>
          <c:x val="0.056"/>
          <c:y val="0.1335"/>
          <c:w val="0.83875"/>
          <c:h val="0.593"/>
        </c:manualLayout>
      </c:layout>
      <c:barChart>
        <c:barDir val="col"/>
        <c:grouping val="clustered"/>
        <c:varyColors val="0"/>
        <c:ser>
          <c:idx val="0"/>
          <c:order val="0"/>
          <c:tx>
            <c:strRef>
              <c:f>'意思決定結果グラフ'!$B$71</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'意思決定結果グラフ'!$C$71:$F$71</c:f>
              <c:numCache/>
            </c:numRef>
          </c:val>
        </c:ser>
        <c:ser>
          <c:idx val="1"/>
          <c:order val="1"/>
          <c:tx>
            <c:strRef>
              <c:f>'意思決定結果グラフ'!$B$72</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'意思決定結果グラフ'!$C$72:$F$72</c:f>
              <c:numCache/>
            </c:numRef>
          </c:val>
        </c:ser>
        <c:ser>
          <c:idx val="2"/>
          <c:order val="2"/>
          <c:tx>
            <c:strRef>
              <c:f>'意思決定結果グラフ'!$B$73</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'意思決定結果グラフ'!$C$73:$F$73</c:f>
              <c:numCache/>
            </c:numRef>
          </c:val>
        </c:ser>
        <c:ser>
          <c:idx val="3"/>
          <c:order val="3"/>
          <c:tx>
            <c:strRef>
              <c:f>'意思決定結果グラフ'!$B$74</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'意思決定結果グラフ'!$C$74:$F$74</c:f>
              <c:numCache/>
            </c:numRef>
          </c:val>
        </c:ser>
        <c:overlap val="-20"/>
        <c:axId val="66679139"/>
        <c:axId val="63241340"/>
      </c:barChart>
      <c:catAx>
        <c:axId val="66679139"/>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4"/>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63241340"/>
        <c:crosses val="autoZero"/>
        <c:auto val="0"/>
        <c:lblOffset val="100"/>
        <c:tickLblSkip val="1"/>
        <c:noMultiLvlLbl val="0"/>
      </c:catAx>
      <c:valAx>
        <c:axId val="63241340"/>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販売価格</a:t>
                </a:r>
              </a:p>
            </c:rich>
          </c:tx>
          <c:layout>
            <c:manualLayout>
              <c:xMode val="factor"/>
              <c:yMode val="factor"/>
              <c:x val="-0.01275"/>
              <c:y val="-0.0072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6679139"/>
        <c:crossesAt val="1"/>
        <c:crossBetween val="between"/>
        <c:dispUnits/>
      </c:valAx>
      <c:spPr>
        <a:noFill/>
        <a:ln w="12700">
          <a:solidFill>
            <a:srgbClr val="000000"/>
          </a:solidFill>
        </a:ln>
      </c:spPr>
    </c:plotArea>
    <c:legend>
      <c:legendPos val="r"/>
      <c:layout>
        <c:manualLayout>
          <c:xMode val="edge"/>
          <c:yMode val="edge"/>
          <c:x val="0.3355"/>
          <c:y val="0.91875"/>
          <c:w val="0.329"/>
          <c:h val="0.06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広告費の推移</a:t>
            </a:r>
          </a:p>
        </c:rich>
      </c:tx>
      <c:layout>
        <c:manualLayout>
          <c:xMode val="factor"/>
          <c:yMode val="factor"/>
          <c:x val="-0.0065"/>
          <c:y val="0"/>
        </c:manualLayout>
      </c:layout>
      <c:spPr>
        <a:noFill/>
        <a:ln>
          <a:noFill/>
        </a:ln>
      </c:spPr>
    </c:title>
    <c:plotArea>
      <c:layout>
        <c:manualLayout>
          <c:xMode val="edge"/>
          <c:yMode val="edge"/>
          <c:x val="0.056"/>
          <c:y val="0.1375"/>
          <c:w val="0.83875"/>
          <c:h val="0.58225"/>
        </c:manualLayout>
      </c:layout>
      <c:barChart>
        <c:barDir val="col"/>
        <c:grouping val="clustered"/>
        <c:varyColors val="0"/>
        <c:ser>
          <c:idx val="0"/>
          <c:order val="0"/>
          <c:tx>
            <c:strRef>
              <c:f>'意思決定結果グラフ'!$B$78</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'意思決定結果グラフ'!$C$78:$F$78</c:f>
              <c:numCache/>
            </c:numRef>
          </c:val>
        </c:ser>
        <c:ser>
          <c:idx val="1"/>
          <c:order val="1"/>
          <c:tx>
            <c:strRef>
              <c:f>'意思決定結果グラフ'!$B$79</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'意思決定結果グラフ'!$C$79:$F$79</c:f>
              <c:numCache/>
            </c:numRef>
          </c:val>
        </c:ser>
        <c:ser>
          <c:idx val="2"/>
          <c:order val="2"/>
          <c:tx>
            <c:strRef>
              <c:f>'意思決定結果グラフ'!$B$80</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'意思決定結果グラフ'!$C$80:$F$80</c:f>
              <c:numCache/>
            </c:numRef>
          </c:val>
        </c:ser>
        <c:ser>
          <c:idx val="3"/>
          <c:order val="3"/>
          <c:tx>
            <c:strRef>
              <c:f>'意思決定結果グラフ'!$B$81</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'意思決定結果グラフ'!$C$81:$F$81</c:f>
              <c:numCache/>
            </c:numRef>
          </c:val>
        </c:ser>
        <c:overlap val="-20"/>
        <c:axId val="32301149"/>
        <c:axId val="22274886"/>
      </c:barChart>
      <c:catAx>
        <c:axId val="32301149"/>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43"/>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22274886"/>
        <c:crosses val="autoZero"/>
        <c:auto val="0"/>
        <c:lblOffset val="100"/>
        <c:tickLblSkip val="1"/>
        <c:noMultiLvlLbl val="0"/>
      </c:catAx>
      <c:valAx>
        <c:axId val="22274886"/>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広告費</a:t>
                </a:r>
              </a:p>
            </c:rich>
          </c:tx>
          <c:layout>
            <c:manualLayout>
              <c:xMode val="factor"/>
              <c:yMode val="factor"/>
              <c:x val="-0.01275"/>
              <c:y val="-0.006"/>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32301149"/>
        <c:crossesAt val="1"/>
        <c:crossBetween val="between"/>
        <c:dispUnits/>
      </c:valAx>
      <c:spPr>
        <a:noFill/>
        <a:ln w="12700">
          <a:solidFill>
            <a:srgbClr val="000000"/>
          </a:solidFill>
        </a:ln>
      </c:spPr>
    </c:plotArea>
    <c:legend>
      <c:legendPos val="r"/>
      <c:layout>
        <c:manualLayout>
          <c:xMode val="edge"/>
          <c:yMode val="edge"/>
          <c:x val="0.33225"/>
          <c:y val="0.9105"/>
          <c:w val="0.329"/>
          <c:h val="0.06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仕入数量の推移</a:t>
            </a:r>
          </a:p>
        </c:rich>
      </c:tx>
      <c:layout>
        <c:manualLayout>
          <c:xMode val="factor"/>
          <c:yMode val="factor"/>
          <c:x val="-0.00825"/>
          <c:y val="0.00375"/>
        </c:manualLayout>
      </c:layout>
      <c:spPr>
        <a:noFill/>
        <a:ln>
          <a:noFill/>
        </a:ln>
      </c:spPr>
    </c:title>
    <c:plotArea>
      <c:layout>
        <c:manualLayout>
          <c:xMode val="edge"/>
          <c:yMode val="edge"/>
          <c:x val="0.056"/>
          <c:y val="0.14475"/>
          <c:w val="0.83875"/>
          <c:h val="0.56475"/>
        </c:manualLayout>
      </c:layout>
      <c:barChart>
        <c:barDir val="col"/>
        <c:grouping val="clustered"/>
        <c:varyColors val="0"/>
        <c:ser>
          <c:idx val="0"/>
          <c:order val="0"/>
          <c:tx>
            <c:strRef>
              <c:f>'意思決定結果グラフ'!$C$63</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'意思決定結果グラフ'!$C$64:$C$67</c:f>
              <c:numCache/>
            </c:numRef>
          </c:val>
        </c:ser>
        <c:ser>
          <c:idx val="1"/>
          <c:order val="1"/>
          <c:tx>
            <c:strRef>
              <c:f>'意思決定結果グラフ'!$D$63</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'意思決定結果グラフ'!$D$64:$D$67</c:f>
              <c:numCache/>
            </c:numRef>
          </c:val>
        </c:ser>
        <c:ser>
          <c:idx val="2"/>
          <c:order val="2"/>
          <c:tx>
            <c:strRef>
              <c:f>'意思決定結果グラフ'!$E$63</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'意思決定結果グラフ'!$E$64:$E$67</c:f>
              <c:numCache/>
            </c:numRef>
          </c:val>
        </c:ser>
        <c:ser>
          <c:idx val="3"/>
          <c:order val="3"/>
          <c:tx>
            <c:strRef>
              <c:f>'意思決定結果グラフ'!$F$63</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'意思決定結果グラフ'!$F$64:$F$67</c:f>
              <c:numCache/>
            </c:numRef>
          </c:val>
        </c:ser>
        <c:overlap val="-20"/>
        <c:axId val="66256247"/>
        <c:axId val="59435312"/>
      </c:barChart>
      <c:catAx>
        <c:axId val="66256247"/>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45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59435312"/>
        <c:crosses val="autoZero"/>
        <c:auto val="0"/>
        <c:lblOffset val="100"/>
        <c:tickLblSkip val="1"/>
        <c:noMultiLvlLbl val="0"/>
      </c:catAx>
      <c:valAx>
        <c:axId val="59435312"/>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仕入数量</a:t>
                </a:r>
              </a:p>
            </c:rich>
          </c:tx>
          <c:layout>
            <c:manualLayout>
              <c:xMode val="factor"/>
              <c:yMode val="factor"/>
              <c:x val="-0.01275"/>
              <c:y val="-0.006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6256247"/>
        <c:crossesAt val="1"/>
        <c:crossBetween val="between"/>
        <c:dispUnits/>
      </c:valAx>
      <c:spPr>
        <a:noFill/>
        <a:ln w="12700">
          <a:solidFill>
            <a:srgbClr val="000000"/>
          </a:solidFill>
        </a:ln>
      </c:spPr>
    </c:plotArea>
    <c:legend>
      <c:legendPos val="r"/>
      <c:layout>
        <c:manualLayout>
          <c:xMode val="edge"/>
          <c:yMode val="edge"/>
          <c:x val="0.2865"/>
          <c:y val="0.905"/>
          <c:w val="0.4255"/>
          <c:h val="0.072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販売価格の推移</a:t>
            </a:r>
          </a:p>
        </c:rich>
      </c:tx>
      <c:layout>
        <c:manualLayout>
          <c:xMode val="factor"/>
          <c:yMode val="factor"/>
          <c:x val="-0.00825"/>
          <c:y val="0"/>
        </c:manualLayout>
      </c:layout>
      <c:spPr>
        <a:noFill/>
        <a:ln>
          <a:noFill/>
        </a:ln>
      </c:spPr>
    </c:title>
    <c:plotArea>
      <c:layout>
        <c:manualLayout>
          <c:xMode val="edge"/>
          <c:yMode val="edge"/>
          <c:x val="0.056"/>
          <c:y val="0.1335"/>
          <c:w val="0.83875"/>
          <c:h val="0.593"/>
        </c:manualLayout>
      </c:layout>
      <c:barChart>
        <c:barDir val="col"/>
        <c:grouping val="clustered"/>
        <c:varyColors val="0"/>
        <c:ser>
          <c:idx val="0"/>
          <c:order val="0"/>
          <c:tx>
            <c:strRef>
              <c:f>'意思決定結果グラフ'!$C$70</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'意思決定結果グラフ'!$C$71:$C$74</c:f>
              <c:numCache/>
            </c:numRef>
          </c:val>
        </c:ser>
        <c:ser>
          <c:idx val="1"/>
          <c:order val="1"/>
          <c:tx>
            <c:strRef>
              <c:f>'意思決定結果グラフ'!$D$70</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'意思決定結果グラフ'!$D$71:$D$74</c:f>
              <c:numCache/>
            </c:numRef>
          </c:val>
        </c:ser>
        <c:ser>
          <c:idx val="2"/>
          <c:order val="2"/>
          <c:tx>
            <c:strRef>
              <c:f>'意思決定結果グラフ'!$E$70</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'意思決定結果グラフ'!$E$71:$E$74</c:f>
              <c:numCache/>
            </c:numRef>
          </c:val>
        </c:ser>
        <c:ser>
          <c:idx val="3"/>
          <c:order val="3"/>
          <c:tx>
            <c:strRef>
              <c:f>'意思決定結果グラフ'!$F$70</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'意思決定結果グラフ'!$F$71:$F$74</c:f>
              <c:numCache/>
            </c:numRef>
          </c:val>
        </c:ser>
        <c:overlap val="-20"/>
        <c:axId val="65155761"/>
        <c:axId val="49530938"/>
      </c:barChart>
      <c:catAx>
        <c:axId val="65155761"/>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4"/>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49530938"/>
        <c:crosses val="autoZero"/>
        <c:auto val="0"/>
        <c:lblOffset val="100"/>
        <c:tickLblSkip val="1"/>
        <c:noMultiLvlLbl val="0"/>
      </c:catAx>
      <c:valAx>
        <c:axId val="49530938"/>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販売価格</a:t>
                </a:r>
              </a:p>
            </c:rich>
          </c:tx>
          <c:layout>
            <c:manualLayout>
              <c:xMode val="factor"/>
              <c:yMode val="factor"/>
              <c:x val="-0.01275"/>
              <c:y val="-0.0072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5155761"/>
        <c:crossesAt val="1"/>
        <c:crossBetween val="between"/>
        <c:dispUnits/>
      </c:valAx>
      <c:spPr>
        <a:noFill/>
        <a:ln w="12700">
          <a:solidFill>
            <a:srgbClr val="000000"/>
          </a:solidFill>
        </a:ln>
      </c:spPr>
    </c:plotArea>
    <c:legend>
      <c:legendPos val="r"/>
      <c:layout>
        <c:manualLayout>
          <c:xMode val="edge"/>
          <c:yMode val="edge"/>
          <c:x val="0.288"/>
          <c:y val="0.91875"/>
          <c:w val="0.4255"/>
          <c:h val="0.06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広告費の推移</a:t>
            </a:r>
          </a:p>
        </c:rich>
      </c:tx>
      <c:layout>
        <c:manualLayout>
          <c:xMode val="factor"/>
          <c:yMode val="factor"/>
          <c:x val="-0.0065"/>
          <c:y val="0"/>
        </c:manualLayout>
      </c:layout>
      <c:spPr>
        <a:noFill/>
        <a:ln>
          <a:noFill/>
        </a:ln>
      </c:spPr>
    </c:title>
    <c:plotArea>
      <c:layout>
        <c:manualLayout>
          <c:xMode val="edge"/>
          <c:yMode val="edge"/>
          <c:x val="0.056"/>
          <c:y val="0.1375"/>
          <c:w val="0.83875"/>
          <c:h val="0.58225"/>
        </c:manualLayout>
      </c:layout>
      <c:barChart>
        <c:barDir val="col"/>
        <c:grouping val="clustered"/>
        <c:varyColors val="0"/>
        <c:ser>
          <c:idx val="0"/>
          <c:order val="0"/>
          <c:tx>
            <c:strRef>
              <c:f>'意思決定結果グラフ'!$C$77</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'意思決定結果グラフ'!$C$78:$C$81</c:f>
              <c:numCache/>
            </c:numRef>
          </c:val>
        </c:ser>
        <c:ser>
          <c:idx val="1"/>
          <c:order val="1"/>
          <c:tx>
            <c:strRef>
              <c:f>'意思決定結果グラフ'!$D$77</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'意思決定結果グラフ'!$D$78:$D$81</c:f>
              <c:numCache/>
            </c:numRef>
          </c:val>
        </c:ser>
        <c:ser>
          <c:idx val="2"/>
          <c:order val="2"/>
          <c:tx>
            <c:strRef>
              <c:f>'意思決定結果グラフ'!$E$77</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'意思決定結果グラフ'!$E$78:$E$81</c:f>
              <c:numCache/>
            </c:numRef>
          </c:val>
        </c:ser>
        <c:ser>
          <c:idx val="3"/>
          <c:order val="3"/>
          <c:tx>
            <c:strRef>
              <c:f>'意思決定結果グラフ'!$F$77</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'意思決定結果グラフ'!$F$78:$F$81</c:f>
              <c:numCache/>
            </c:numRef>
          </c:val>
        </c:ser>
        <c:overlap val="-20"/>
        <c:axId val="43125259"/>
        <c:axId val="52583012"/>
      </c:barChart>
      <c:catAx>
        <c:axId val="43125259"/>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43"/>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52583012"/>
        <c:crosses val="autoZero"/>
        <c:auto val="0"/>
        <c:lblOffset val="100"/>
        <c:tickLblSkip val="1"/>
        <c:noMultiLvlLbl val="0"/>
      </c:catAx>
      <c:valAx>
        <c:axId val="52583012"/>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広告費</a:t>
                </a:r>
              </a:p>
            </c:rich>
          </c:tx>
          <c:layout>
            <c:manualLayout>
              <c:xMode val="factor"/>
              <c:yMode val="factor"/>
              <c:x val="-0.01275"/>
              <c:y val="-0.006"/>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43125259"/>
        <c:crossesAt val="1"/>
        <c:crossBetween val="between"/>
        <c:dispUnits/>
      </c:valAx>
      <c:spPr>
        <a:noFill/>
        <a:ln w="12700">
          <a:solidFill>
            <a:srgbClr val="000000"/>
          </a:solidFill>
        </a:ln>
      </c:spPr>
    </c:plotArea>
    <c:legend>
      <c:legendPos val="r"/>
      <c:layout>
        <c:manualLayout>
          <c:xMode val="edge"/>
          <c:yMode val="edge"/>
          <c:x val="0.288"/>
          <c:y val="0.9105"/>
          <c:w val="0.4255"/>
          <c:h val="0.06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当期純利益の推移</a:t>
            </a:r>
          </a:p>
        </c:rich>
      </c:tx>
      <c:layout>
        <c:manualLayout>
          <c:xMode val="factor"/>
          <c:yMode val="factor"/>
          <c:x val="-0.00975"/>
          <c:y val="0"/>
        </c:manualLayout>
      </c:layout>
      <c:spPr>
        <a:noFill/>
        <a:ln>
          <a:noFill/>
        </a:ln>
      </c:spPr>
    </c:title>
    <c:plotArea>
      <c:layout>
        <c:manualLayout>
          <c:xMode val="edge"/>
          <c:yMode val="edge"/>
          <c:x val="0.0355"/>
          <c:y val="0.13675"/>
          <c:w val="0.858"/>
          <c:h val="0.6975"/>
        </c:manualLayout>
      </c:layout>
      <c:barChart>
        <c:barDir val="col"/>
        <c:grouping val="clustered"/>
        <c:varyColors val="0"/>
        <c:ser>
          <c:idx val="0"/>
          <c:order val="0"/>
          <c:tx>
            <c:strRef>
              <c:f>'業績結果グラフ'!$B$65</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'業績結果グラフ'!$C$65:$F$65</c:f>
              <c:numCache/>
            </c:numRef>
          </c:val>
        </c:ser>
        <c:ser>
          <c:idx val="1"/>
          <c:order val="1"/>
          <c:tx>
            <c:strRef>
              <c:f>'業績結果グラフ'!$B$66</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'業績結果グラフ'!$C$66:$F$66</c:f>
              <c:numCache/>
            </c:numRef>
          </c:val>
        </c:ser>
        <c:ser>
          <c:idx val="2"/>
          <c:order val="2"/>
          <c:tx>
            <c:strRef>
              <c:f>'業績結果グラフ'!$B$67</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'業績結果グラフ'!$C$67:$F$67</c:f>
              <c:numCache/>
            </c:numRef>
          </c:val>
        </c:ser>
        <c:ser>
          <c:idx val="3"/>
          <c:order val="3"/>
          <c:tx>
            <c:strRef>
              <c:f>'業績結果グラフ'!$B$68</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'業績結果グラフ'!$C$68:$F$68</c:f>
              <c:numCache/>
            </c:numRef>
          </c:val>
        </c:ser>
        <c:overlap val="-20"/>
        <c:axId val="3485061"/>
        <c:axId val="31365550"/>
      </c:barChart>
      <c:catAx>
        <c:axId val="3485061"/>
        <c:scaling>
          <c:orientation val="minMax"/>
        </c:scaling>
        <c:axPos val="b"/>
        <c:delete val="0"/>
        <c:numFmt formatCode="General" sourceLinked="1"/>
        <c:majorTickMark val="in"/>
        <c:minorTickMark val="none"/>
        <c:tickLblPos val="low"/>
        <c:spPr>
          <a:ln w="3175">
            <a:solidFill>
              <a:srgbClr val="000000"/>
            </a:solidFill>
          </a:ln>
        </c:spPr>
        <c:crossAx val="31365550"/>
        <c:crosses val="autoZero"/>
        <c:auto val="1"/>
        <c:lblOffset val="20"/>
        <c:tickLblSkip val="1"/>
        <c:noMultiLvlLbl val="0"/>
      </c:catAx>
      <c:valAx>
        <c:axId val="31365550"/>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3485061"/>
        <c:crossesAt val="1"/>
        <c:crossBetween val="between"/>
        <c:dispUnits/>
      </c:valAx>
      <c:spPr>
        <a:noFill/>
        <a:ln w="12700">
          <a:solidFill>
            <a:srgbClr val="000000"/>
          </a:solidFill>
        </a:ln>
      </c:spPr>
    </c:plotArea>
    <c:legend>
      <c:legendPos val="r"/>
      <c:layout>
        <c:manualLayout>
          <c:xMode val="edge"/>
          <c:yMode val="edge"/>
          <c:x val="0.3225"/>
          <c:y val="0.914"/>
          <c:w val="0.329"/>
          <c:h val="0.06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累積純利益の推移</a:t>
            </a:r>
          </a:p>
        </c:rich>
      </c:tx>
      <c:layout>
        <c:manualLayout>
          <c:xMode val="factor"/>
          <c:yMode val="factor"/>
          <c:x val="-0.00975"/>
          <c:y val="0"/>
        </c:manualLayout>
      </c:layout>
      <c:spPr>
        <a:noFill/>
        <a:ln>
          <a:noFill/>
        </a:ln>
      </c:spPr>
    </c:title>
    <c:plotArea>
      <c:layout>
        <c:manualLayout>
          <c:xMode val="edge"/>
          <c:yMode val="edge"/>
          <c:x val="0.04925"/>
          <c:y val="0.13675"/>
          <c:w val="0.84425"/>
          <c:h val="0.70825"/>
        </c:manualLayout>
      </c:layout>
      <c:barChart>
        <c:barDir val="col"/>
        <c:grouping val="clustered"/>
        <c:varyColors val="0"/>
        <c:ser>
          <c:idx val="0"/>
          <c:order val="0"/>
          <c:tx>
            <c:strRef>
              <c:f>'業績結果グラフ'!$B$72</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'業績結果グラフ'!$C$72:$F$72</c:f>
              <c:numCache/>
            </c:numRef>
          </c:val>
        </c:ser>
        <c:ser>
          <c:idx val="1"/>
          <c:order val="1"/>
          <c:tx>
            <c:strRef>
              <c:f>'業績結果グラフ'!$B$73</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'業績結果グラフ'!$C$73:$F$73</c:f>
              <c:numCache/>
            </c:numRef>
          </c:val>
        </c:ser>
        <c:ser>
          <c:idx val="2"/>
          <c:order val="2"/>
          <c:tx>
            <c:strRef>
              <c:f>'業績結果グラフ'!$B$74</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'業績結果グラフ'!$C$74:$F$74</c:f>
              <c:numCache/>
            </c:numRef>
          </c:val>
        </c:ser>
        <c:ser>
          <c:idx val="3"/>
          <c:order val="3"/>
          <c:tx>
            <c:strRef>
              <c:f>'業績結果グラフ'!$B$75</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'業績結果グラフ'!$C$75:$F$75</c:f>
              <c:numCache/>
            </c:numRef>
          </c:val>
        </c:ser>
        <c:overlap val="-20"/>
        <c:axId val="13854495"/>
        <c:axId val="57581592"/>
      </c:barChart>
      <c:catAx>
        <c:axId val="13854495"/>
        <c:scaling>
          <c:orientation val="minMax"/>
        </c:scaling>
        <c:axPos val="b"/>
        <c:delete val="0"/>
        <c:numFmt formatCode="General" sourceLinked="1"/>
        <c:majorTickMark val="in"/>
        <c:minorTickMark val="none"/>
        <c:tickLblPos val="low"/>
        <c:spPr>
          <a:ln w="3175">
            <a:solidFill>
              <a:srgbClr val="000000"/>
            </a:solidFill>
          </a:ln>
        </c:spPr>
        <c:crossAx val="57581592"/>
        <c:crosses val="autoZero"/>
        <c:auto val="0"/>
        <c:lblOffset val="100"/>
        <c:tickLblSkip val="1"/>
        <c:noMultiLvlLbl val="0"/>
      </c:catAx>
      <c:valAx>
        <c:axId val="57581592"/>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13854495"/>
        <c:crossesAt val="1"/>
        <c:crossBetween val="between"/>
        <c:dispUnits/>
      </c:valAx>
      <c:spPr>
        <a:noFill/>
        <a:ln w="12700">
          <a:solidFill>
            <a:srgbClr val="000000"/>
          </a:solidFill>
        </a:ln>
      </c:spPr>
    </c:plotArea>
    <c:legend>
      <c:legendPos val="r"/>
      <c:layout>
        <c:manualLayout>
          <c:xMode val="edge"/>
          <c:yMode val="edge"/>
          <c:x val="0.3305"/>
          <c:y val="0.914"/>
          <c:w val="0.329"/>
          <c:h val="0.06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マーケットシェアの推移</a:t>
            </a:r>
          </a:p>
        </c:rich>
      </c:tx>
      <c:layout>
        <c:manualLayout>
          <c:xMode val="factor"/>
          <c:yMode val="factor"/>
          <c:x val="-0.01475"/>
          <c:y val="0"/>
        </c:manualLayout>
      </c:layout>
      <c:spPr>
        <a:noFill/>
        <a:ln>
          <a:noFill/>
        </a:ln>
      </c:spPr>
    </c:title>
    <c:plotArea>
      <c:layout>
        <c:manualLayout>
          <c:xMode val="edge"/>
          <c:yMode val="edge"/>
          <c:x val="0.051"/>
          <c:y val="0.2125"/>
          <c:w val="0.8445"/>
          <c:h val="0.58175"/>
        </c:manualLayout>
      </c:layout>
      <c:barChart>
        <c:barDir val="col"/>
        <c:grouping val="clustered"/>
        <c:varyColors val="0"/>
        <c:ser>
          <c:idx val="0"/>
          <c:order val="0"/>
          <c:tx>
            <c:strRef>
              <c:f>'業績結果グラフ'!$B$79</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'業績結果グラフ'!$C$79:$F$79</c:f>
              <c:numCache/>
            </c:numRef>
          </c:val>
        </c:ser>
        <c:ser>
          <c:idx val="1"/>
          <c:order val="1"/>
          <c:tx>
            <c:strRef>
              <c:f>'業績結果グラフ'!$B$80</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008000"/>
                </a:fgClr>
                <a:bgClr>
                  <a:srgbClr val="FFFFFF"/>
                </a:bgClr>
              </a:pattFill>
              <a:ln w="12700">
                <a:solidFill>
                  <a:srgbClr val="000000"/>
                </a:solidFill>
              </a:ln>
            </c:spPr>
          </c:dPt>
          <c:cat>
            <c:strRef>
              <c:f>'業績結果グラフ'!$C$78:$F$78</c:f>
              <c:strCache/>
            </c:strRef>
          </c:cat>
          <c:val>
            <c:numRef>
              <c:f>'業績結果グラフ'!$C$80:$F$80</c:f>
              <c:numCache/>
            </c:numRef>
          </c:val>
        </c:ser>
        <c:ser>
          <c:idx val="2"/>
          <c:order val="2"/>
          <c:tx>
            <c:strRef>
              <c:f>'業績結果グラフ'!$B$81</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'業績結果グラフ'!$C$81:$F$81</c:f>
              <c:numCache/>
            </c:numRef>
          </c:val>
        </c:ser>
        <c:ser>
          <c:idx val="3"/>
          <c:order val="3"/>
          <c:tx>
            <c:strRef>
              <c:f>'業績結果グラフ'!$B$82</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'業績結果グラフ'!$C$82:$F$82</c:f>
              <c:numCache/>
            </c:numRef>
          </c:val>
        </c:ser>
        <c:overlap val="-20"/>
        <c:axId val="48472281"/>
        <c:axId val="33597346"/>
      </c:barChart>
      <c:catAx>
        <c:axId val="48472281"/>
        <c:scaling>
          <c:orientation val="minMax"/>
        </c:scaling>
        <c:axPos val="b"/>
        <c:delete val="0"/>
        <c:numFmt formatCode="General" sourceLinked="1"/>
        <c:majorTickMark val="in"/>
        <c:minorTickMark val="none"/>
        <c:tickLblPos val="low"/>
        <c:spPr>
          <a:ln w="3175">
            <a:solidFill>
              <a:srgbClr val="000000"/>
            </a:solidFill>
          </a:ln>
        </c:spPr>
        <c:crossAx val="33597346"/>
        <c:crosses val="autoZero"/>
        <c:auto val="1"/>
        <c:lblOffset val="100"/>
        <c:tickLblSkip val="1"/>
        <c:noMultiLvlLbl val="0"/>
      </c:catAx>
      <c:valAx>
        <c:axId val="3359734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472281"/>
        <c:crossesAt val="1"/>
        <c:crossBetween val="between"/>
        <c:dispUnits/>
      </c:valAx>
      <c:spPr>
        <a:noFill/>
        <a:ln w="12700">
          <a:solidFill>
            <a:srgbClr val="000000"/>
          </a:solidFill>
        </a:ln>
      </c:spPr>
    </c:plotArea>
    <c:legend>
      <c:legendPos val="r"/>
      <c:layout>
        <c:manualLayout>
          <c:xMode val="edge"/>
          <c:yMode val="edge"/>
          <c:x val="0.36"/>
          <c:y val="0.9105"/>
          <c:w val="0.329"/>
          <c:h val="0.06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9</xdr:row>
      <xdr:rowOff>19050</xdr:rowOff>
    </xdr:from>
    <xdr:to>
      <xdr:col>0</xdr:col>
      <xdr:colOff>3114675</xdr:colOff>
      <xdr:row>16</xdr:row>
      <xdr:rowOff>19050</xdr:rowOff>
    </xdr:to>
    <xdr:grpSp>
      <xdr:nvGrpSpPr>
        <xdr:cNvPr id="1" name="Group 42"/>
        <xdr:cNvGrpSpPr>
          <a:grpSpLocks/>
        </xdr:cNvGrpSpPr>
      </xdr:nvGrpSpPr>
      <xdr:grpSpPr>
        <a:xfrm>
          <a:off x="1009650" y="1438275"/>
          <a:ext cx="2105025" cy="1133475"/>
          <a:chOff x="93" y="151"/>
          <a:chExt cx="193" cy="119"/>
        </a:xfrm>
        <a:solidFill>
          <a:srgbClr val="FFFFFF"/>
        </a:solidFill>
      </xdr:grpSpPr>
      <xdr:sp>
        <xdr:nvSpPr>
          <xdr:cNvPr id="2" name="Line 41"/>
          <xdr:cNvSpPr>
            <a:spLocks/>
          </xdr:cNvSpPr>
        </xdr:nvSpPr>
        <xdr:spPr>
          <a:xfrm>
            <a:off x="128" y="151"/>
            <a:ext cx="15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 name="Line 40"/>
          <xdr:cNvSpPr>
            <a:spLocks/>
          </xdr:cNvSpPr>
        </xdr:nvSpPr>
        <xdr:spPr>
          <a:xfrm>
            <a:off x="94" y="270"/>
            <a:ext cx="15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4" name="Line 39"/>
          <xdr:cNvSpPr>
            <a:spLocks/>
          </xdr:cNvSpPr>
        </xdr:nvSpPr>
        <xdr:spPr>
          <a:xfrm flipH="1">
            <a:off x="93" y="151"/>
            <a:ext cx="35" cy="1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5" name="Text Box 38"/>
          <xdr:cNvSpPr txBox="1">
            <a:spLocks noChangeArrowheads="1"/>
          </xdr:cNvSpPr>
        </xdr:nvSpPr>
        <xdr:spPr>
          <a:xfrm>
            <a:off x="117" y="214"/>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Century"/>
                <a:ea typeface="Century"/>
                <a:cs typeface="Century"/>
              </a:rPr>
              <a:t> </a:t>
            </a:r>
          </a:p>
        </xdr:txBody>
      </xdr:sp>
      <xdr:sp>
        <xdr:nvSpPr>
          <xdr:cNvPr id="6" name="Line 37"/>
          <xdr:cNvSpPr>
            <a:spLocks/>
          </xdr:cNvSpPr>
        </xdr:nvSpPr>
        <xdr:spPr>
          <a:xfrm flipH="1">
            <a:off x="249" y="151"/>
            <a:ext cx="35" cy="1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19</xdr:row>
      <xdr:rowOff>85725</xdr:rowOff>
    </xdr:from>
    <xdr:to>
      <xdr:col>0</xdr:col>
      <xdr:colOff>3533775</xdr:colOff>
      <xdr:row>24</xdr:row>
      <xdr:rowOff>114300</xdr:rowOff>
    </xdr:to>
    <xdr:grpSp>
      <xdr:nvGrpSpPr>
        <xdr:cNvPr id="7" name="Group 43"/>
        <xdr:cNvGrpSpPr>
          <a:grpSpLocks/>
        </xdr:cNvGrpSpPr>
      </xdr:nvGrpSpPr>
      <xdr:grpSpPr>
        <a:xfrm>
          <a:off x="1009650" y="3114675"/>
          <a:ext cx="2524125" cy="838200"/>
          <a:chOff x="93" y="327"/>
          <a:chExt cx="232" cy="88"/>
        </a:xfrm>
        <a:solidFill>
          <a:srgbClr val="FFFFFF"/>
        </a:solidFill>
      </xdr:grpSpPr>
      <xdr:sp>
        <xdr:nvSpPr>
          <xdr:cNvPr id="8" name="Line 35"/>
          <xdr:cNvSpPr>
            <a:spLocks/>
          </xdr:cNvSpPr>
        </xdr:nvSpPr>
        <xdr:spPr>
          <a:xfrm>
            <a:off x="166" y="328"/>
            <a:ext cx="15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9" name="Line 34"/>
          <xdr:cNvSpPr>
            <a:spLocks/>
          </xdr:cNvSpPr>
        </xdr:nvSpPr>
        <xdr:spPr>
          <a:xfrm>
            <a:off x="95" y="414"/>
            <a:ext cx="15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0" name="Text Box 33"/>
          <xdr:cNvSpPr txBox="1">
            <a:spLocks noChangeArrowheads="1"/>
          </xdr:cNvSpPr>
        </xdr:nvSpPr>
        <xdr:spPr>
          <a:xfrm>
            <a:off x="115" y="366"/>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Century"/>
                <a:ea typeface="Century"/>
                <a:cs typeface="Century"/>
              </a:rPr>
              <a:t> </a:t>
            </a:r>
          </a:p>
        </xdr:txBody>
      </xdr:sp>
      <xdr:sp>
        <xdr:nvSpPr>
          <xdr:cNvPr id="11" name="Line 32"/>
          <xdr:cNvSpPr>
            <a:spLocks/>
          </xdr:cNvSpPr>
        </xdr:nvSpPr>
        <xdr:spPr>
          <a:xfrm flipH="1">
            <a:off x="252" y="352"/>
            <a:ext cx="17" cy="6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2" name="Line 31"/>
          <xdr:cNvSpPr>
            <a:spLocks/>
          </xdr:cNvSpPr>
        </xdr:nvSpPr>
        <xdr:spPr>
          <a:xfrm flipV="1">
            <a:off x="269" y="327"/>
            <a:ext cx="56" cy="2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3" name="Line 30"/>
          <xdr:cNvSpPr>
            <a:spLocks/>
          </xdr:cNvSpPr>
        </xdr:nvSpPr>
        <xdr:spPr>
          <a:xfrm flipH="1">
            <a:off x="93" y="353"/>
            <a:ext cx="17" cy="6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4" name="Line 29"/>
          <xdr:cNvSpPr>
            <a:spLocks/>
          </xdr:cNvSpPr>
        </xdr:nvSpPr>
        <xdr:spPr>
          <a:xfrm flipV="1">
            <a:off x="110" y="328"/>
            <a:ext cx="56" cy="2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5" name="Line 28"/>
          <xdr:cNvSpPr>
            <a:spLocks/>
          </xdr:cNvSpPr>
        </xdr:nvSpPr>
        <xdr:spPr>
          <a:xfrm>
            <a:off x="112" y="353"/>
            <a:ext cx="157"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36</xdr:row>
      <xdr:rowOff>0</xdr:rowOff>
    </xdr:from>
    <xdr:to>
      <xdr:col>0</xdr:col>
      <xdr:colOff>2962275</xdr:colOff>
      <xdr:row>37</xdr:row>
      <xdr:rowOff>142875</xdr:rowOff>
    </xdr:to>
    <xdr:grpSp>
      <xdr:nvGrpSpPr>
        <xdr:cNvPr id="16" name="Group 45"/>
        <xdr:cNvGrpSpPr>
          <a:grpSpLocks/>
        </xdr:cNvGrpSpPr>
      </xdr:nvGrpSpPr>
      <xdr:grpSpPr>
        <a:xfrm>
          <a:off x="1009650" y="5743575"/>
          <a:ext cx="1943100" cy="304800"/>
          <a:chOff x="93" y="603"/>
          <a:chExt cx="179" cy="32"/>
        </a:xfrm>
        <a:solidFill>
          <a:srgbClr val="FFFFFF"/>
        </a:solidFill>
      </xdr:grpSpPr>
      <xdr:sp>
        <xdr:nvSpPr>
          <xdr:cNvPr id="17" name="Line 9"/>
          <xdr:cNvSpPr>
            <a:spLocks/>
          </xdr:cNvSpPr>
        </xdr:nvSpPr>
        <xdr:spPr>
          <a:xfrm>
            <a:off x="102" y="603"/>
            <a:ext cx="15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8" name="Line 8"/>
          <xdr:cNvSpPr>
            <a:spLocks/>
          </xdr:cNvSpPr>
        </xdr:nvSpPr>
        <xdr:spPr>
          <a:xfrm>
            <a:off x="93" y="634"/>
            <a:ext cx="15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9" name="Text Box 7"/>
          <xdr:cNvSpPr txBox="1">
            <a:spLocks noChangeArrowheads="1"/>
          </xdr:cNvSpPr>
        </xdr:nvSpPr>
        <xdr:spPr>
          <a:xfrm>
            <a:off x="108" y="609"/>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Century"/>
                <a:ea typeface="Century"/>
                <a:cs typeface="Century"/>
              </a:rPr>
              <a:t> </a:t>
            </a:r>
          </a:p>
        </xdr:txBody>
      </xdr:sp>
      <xdr:sp>
        <xdr:nvSpPr>
          <xdr:cNvPr id="20" name="Line 6"/>
          <xdr:cNvSpPr>
            <a:spLocks/>
          </xdr:cNvSpPr>
        </xdr:nvSpPr>
        <xdr:spPr>
          <a:xfrm flipH="1">
            <a:off x="249" y="604"/>
            <a:ext cx="8" cy="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21" name="Line 5"/>
          <xdr:cNvSpPr>
            <a:spLocks/>
          </xdr:cNvSpPr>
        </xdr:nvSpPr>
        <xdr:spPr>
          <a:xfrm flipH="1">
            <a:off x="93" y="604"/>
            <a:ext cx="8" cy="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22" name="Line 4"/>
          <xdr:cNvSpPr>
            <a:spLocks/>
          </xdr:cNvSpPr>
        </xdr:nvSpPr>
        <xdr:spPr>
          <a:xfrm flipV="1">
            <a:off x="250" y="625"/>
            <a:ext cx="21" cy="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23" name="Line 3"/>
          <xdr:cNvSpPr>
            <a:spLocks/>
          </xdr:cNvSpPr>
        </xdr:nvSpPr>
        <xdr:spPr>
          <a:xfrm>
            <a:off x="258" y="603"/>
            <a:ext cx="14" cy="2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24" name="Line 2"/>
          <xdr:cNvSpPr>
            <a:spLocks/>
          </xdr:cNvSpPr>
        </xdr:nvSpPr>
        <xdr:spPr>
          <a:xfrm flipH="1">
            <a:off x="250" y="625"/>
            <a:ext cx="2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29</xdr:row>
      <xdr:rowOff>19050</xdr:rowOff>
    </xdr:from>
    <xdr:to>
      <xdr:col>0</xdr:col>
      <xdr:colOff>3752850</xdr:colOff>
      <xdr:row>32</xdr:row>
      <xdr:rowOff>76200</xdr:rowOff>
    </xdr:to>
    <xdr:grpSp>
      <xdr:nvGrpSpPr>
        <xdr:cNvPr id="25" name="Group 44"/>
        <xdr:cNvGrpSpPr>
          <a:grpSpLocks/>
        </xdr:cNvGrpSpPr>
      </xdr:nvGrpSpPr>
      <xdr:grpSpPr>
        <a:xfrm>
          <a:off x="1009650" y="4648200"/>
          <a:ext cx="2743200" cy="542925"/>
          <a:chOff x="93" y="488"/>
          <a:chExt cx="252" cy="57"/>
        </a:xfrm>
        <a:solidFill>
          <a:srgbClr val="FFFFFF"/>
        </a:solidFill>
      </xdr:grpSpPr>
      <xdr:sp>
        <xdr:nvSpPr>
          <xdr:cNvPr id="26" name="Line 26"/>
          <xdr:cNvSpPr>
            <a:spLocks/>
          </xdr:cNvSpPr>
        </xdr:nvSpPr>
        <xdr:spPr>
          <a:xfrm>
            <a:off x="126" y="489"/>
            <a:ext cx="15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27" name="Line 25"/>
          <xdr:cNvSpPr>
            <a:spLocks/>
          </xdr:cNvSpPr>
        </xdr:nvSpPr>
        <xdr:spPr>
          <a:xfrm>
            <a:off x="122" y="544"/>
            <a:ext cx="15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28" name="Text Box 24"/>
          <xdr:cNvSpPr txBox="1">
            <a:spLocks noChangeArrowheads="1"/>
          </xdr:cNvSpPr>
        </xdr:nvSpPr>
        <xdr:spPr>
          <a:xfrm>
            <a:off x="108" y="506"/>
            <a:ext cx="141"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Century"/>
                <a:ea typeface="Century"/>
                <a:cs typeface="Century"/>
              </a:rPr>
              <a:t> </a:t>
            </a:r>
          </a:p>
        </xdr:txBody>
      </xdr:sp>
      <xdr:sp>
        <xdr:nvSpPr>
          <xdr:cNvPr id="29" name="Line 23"/>
          <xdr:cNvSpPr>
            <a:spLocks/>
          </xdr:cNvSpPr>
        </xdr:nvSpPr>
        <xdr:spPr>
          <a:xfrm flipH="1">
            <a:off x="250" y="501"/>
            <a:ext cx="8" cy="3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0" name="Line 22"/>
          <xdr:cNvSpPr>
            <a:spLocks/>
          </xdr:cNvSpPr>
        </xdr:nvSpPr>
        <xdr:spPr>
          <a:xfrm flipV="1">
            <a:off x="257" y="489"/>
            <a:ext cx="28" cy="1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1" name="Line 21"/>
          <xdr:cNvSpPr>
            <a:spLocks/>
          </xdr:cNvSpPr>
        </xdr:nvSpPr>
        <xdr:spPr>
          <a:xfrm>
            <a:off x="102" y="501"/>
            <a:ext cx="158"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2" name="Line 20"/>
          <xdr:cNvSpPr>
            <a:spLocks/>
          </xdr:cNvSpPr>
        </xdr:nvSpPr>
        <xdr:spPr>
          <a:xfrm>
            <a:off x="251" y="531"/>
            <a:ext cx="28" cy="1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3" name="Line 19"/>
          <xdr:cNvSpPr>
            <a:spLocks/>
          </xdr:cNvSpPr>
        </xdr:nvSpPr>
        <xdr:spPr>
          <a:xfrm flipH="1">
            <a:off x="93" y="501"/>
            <a:ext cx="8" cy="3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4" name="Line 18"/>
          <xdr:cNvSpPr>
            <a:spLocks/>
          </xdr:cNvSpPr>
        </xdr:nvSpPr>
        <xdr:spPr>
          <a:xfrm>
            <a:off x="95" y="532"/>
            <a:ext cx="28" cy="1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5" name="Line 17"/>
          <xdr:cNvSpPr>
            <a:spLocks/>
          </xdr:cNvSpPr>
        </xdr:nvSpPr>
        <xdr:spPr>
          <a:xfrm>
            <a:off x="93" y="531"/>
            <a:ext cx="158"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6" name="Line 16"/>
          <xdr:cNvSpPr>
            <a:spLocks/>
          </xdr:cNvSpPr>
        </xdr:nvSpPr>
        <xdr:spPr>
          <a:xfrm>
            <a:off x="285" y="489"/>
            <a:ext cx="14" cy="2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7" name="Line 15"/>
          <xdr:cNvSpPr>
            <a:spLocks/>
          </xdr:cNvSpPr>
        </xdr:nvSpPr>
        <xdr:spPr>
          <a:xfrm flipV="1">
            <a:off x="101" y="488"/>
            <a:ext cx="28" cy="1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38" name="Line 14"/>
          <xdr:cNvSpPr>
            <a:spLocks/>
          </xdr:cNvSpPr>
        </xdr:nvSpPr>
        <xdr:spPr>
          <a:xfrm flipH="1">
            <a:off x="257" y="509"/>
            <a:ext cx="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40" name="Line 12"/>
          <xdr:cNvSpPr>
            <a:spLocks/>
          </xdr:cNvSpPr>
        </xdr:nvSpPr>
        <xdr:spPr>
          <a:xfrm flipH="1">
            <a:off x="281" y="523"/>
            <a:ext cx="3" cy="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41" name="Line 11"/>
          <xdr:cNvSpPr>
            <a:spLocks/>
          </xdr:cNvSpPr>
        </xdr:nvSpPr>
        <xdr:spPr>
          <a:xfrm>
            <a:off x="281" y="534"/>
            <a:ext cx="21" cy="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22</xdr:row>
      <xdr:rowOff>0</xdr:rowOff>
    </xdr:to>
    <xdr:graphicFrame>
      <xdr:nvGraphicFramePr>
        <xdr:cNvPr id="1" name="Chart 3"/>
        <xdr:cNvGraphicFramePr/>
      </xdr:nvGraphicFramePr>
      <xdr:xfrm>
        <a:off x="219075" y="809625"/>
        <a:ext cx="67627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22</xdr:row>
      <xdr:rowOff>0</xdr:rowOff>
    </xdr:from>
    <xdr:to>
      <xdr:col>6</xdr:col>
      <xdr:colOff>0</xdr:colOff>
      <xdr:row>41</xdr:row>
      <xdr:rowOff>0</xdr:rowOff>
    </xdr:to>
    <xdr:graphicFrame>
      <xdr:nvGraphicFramePr>
        <xdr:cNvPr id="2" name="Chart 4"/>
        <xdr:cNvGraphicFramePr/>
      </xdr:nvGraphicFramePr>
      <xdr:xfrm>
        <a:off x="219075" y="3400425"/>
        <a:ext cx="6762750" cy="2895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6</xdr:col>
      <xdr:colOff>0</xdr:colOff>
      <xdr:row>59</xdr:row>
      <xdr:rowOff>0</xdr:rowOff>
    </xdr:to>
    <xdr:graphicFrame>
      <xdr:nvGraphicFramePr>
        <xdr:cNvPr id="3" name="Chart 5"/>
        <xdr:cNvGraphicFramePr/>
      </xdr:nvGraphicFramePr>
      <xdr:xfrm>
        <a:off x="219075" y="6296025"/>
        <a:ext cx="6762750" cy="274320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xdr:row>
      <xdr:rowOff>0</xdr:rowOff>
    </xdr:from>
    <xdr:to>
      <xdr:col>11</xdr:col>
      <xdr:colOff>0</xdr:colOff>
      <xdr:row>22</xdr:row>
      <xdr:rowOff>0</xdr:rowOff>
    </xdr:to>
    <xdr:graphicFrame>
      <xdr:nvGraphicFramePr>
        <xdr:cNvPr id="4" name="Chart 6"/>
        <xdr:cNvGraphicFramePr/>
      </xdr:nvGraphicFramePr>
      <xdr:xfrm>
        <a:off x="6981825" y="809625"/>
        <a:ext cx="6762750" cy="25908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22</xdr:row>
      <xdr:rowOff>0</xdr:rowOff>
    </xdr:from>
    <xdr:to>
      <xdr:col>11</xdr:col>
      <xdr:colOff>0</xdr:colOff>
      <xdr:row>41</xdr:row>
      <xdr:rowOff>0</xdr:rowOff>
    </xdr:to>
    <xdr:graphicFrame>
      <xdr:nvGraphicFramePr>
        <xdr:cNvPr id="5" name="Chart 7"/>
        <xdr:cNvGraphicFramePr/>
      </xdr:nvGraphicFramePr>
      <xdr:xfrm>
        <a:off x="6981825" y="3400425"/>
        <a:ext cx="6762750" cy="28956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41</xdr:row>
      <xdr:rowOff>0</xdr:rowOff>
    </xdr:from>
    <xdr:to>
      <xdr:col>11</xdr:col>
      <xdr:colOff>0</xdr:colOff>
      <xdr:row>59</xdr:row>
      <xdr:rowOff>0</xdr:rowOff>
    </xdr:to>
    <xdr:graphicFrame>
      <xdr:nvGraphicFramePr>
        <xdr:cNvPr id="6" name="Chart 8"/>
        <xdr:cNvGraphicFramePr/>
      </xdr:nvGraphicFramePr>
      <xdr:xfrm>
        <a:off x="6981825" y="6296025"/>
        <a:ext cx="6762750" cy="27432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23</xdr:row>
      <xdr:rowOff>0</xdr:rowOff>
    </xdr:to>
    <xdr:graphicFrame>
      <xdr:nvGraphicFramePr>
        <xdr:cNvPr id="1" name="Chart 3"/>
        <xdr:cNvGraphicFramePr/>
      </xdr:nvGraphicFramePr>
      <xdr:xfrm>
        <a:off x="219075" y="809625"/>
        <a:ext cx="676275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0</xdr:rowOff>
    </xdr:from>
    <xdr:to>
      <xdr:col>6</xdr:col>
      <xdr:colOff>0</xdr:colOff>
      <xdr:row>41</xdr:row>
      <xdr:rowOff>0</xdr:rowOff>
    </xdr:to>
    <xdr:graphicFrame>
      <xdr:nvGraphicFramePr>
        <xdr:cNvPr id="2" name="Chart 4"/>
        <xdr:cNvGraphicFramePr/>
      </xdr:nvGraphicFramePr>
      <xdr:xfrm>
        <a:off x="219075" y="3552825"/>
        <a:ext cx="676275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6</xdr:col>
      <xdr:colOff>0</xdr:colOff>
      <xdr:row>59</xdr:row>
      <xdr:rowOff>0</xdr:rowOff>
    </xdr:to>
    <xdr:graphicFrame>
      <xdr:nvGraphicFramePr>
        <xdr:cNvPr id="3" name="Chart 5"/>
        <xdr:cNvGraphicFramePr/>
      </xdr:nvGraphicFramePr>
      <xdr:xfrm>
        <a:off x="219075" y="6296025"/>
        <a:ext cx="6762750" cy="274320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xdr:row>
      <xdr:rowOff>0</xdr:rowOff>
    </xdr:from>
    <xdr:to>
      <xdr:col>11</xdr:col>
      <xdr:colOff>0</xdr:colOff>
      <xdr:row>23</xdr:row>
      <xdr:rowOff>0</xdr:rowOff>
    </xdr:to>
    <xdr:graphicFrame>
      <xdr:nvGraphicFramePr>
        <xdr:cNvPr id="4" name="Chart 6"/>
        <xdr:cNvGraphicFramePr/>
      </xdr:nvGraphicFramePr>
      <xdr:xfrm>
        <a:off x="6981825" y="809625"/>
        <a:ext cx="6762750" cy="27432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23</xdr:row>
      <xdr:rowOff>0</xdr:rowOff>
    </xdr:from>
    <xdr:to>
      <xdr:col>11</xdr:col>
      <xdr:colOff>0</xdr:colOff>
      <xdr:row>41</xdr:row>
      <xdr:rowOff>0</xdr:rowOff>
    </xdr:to>
    <xdr:graphicFrame>
      <xdr:nvGraphicFramePr>
        <xdr:cNvPr id="5" name="Chart 7"/>
        <xdr:cNvGraphicFramePr/>
      </xdr:nvGraphicFramePr>
      <xdr:xfrm>
        <a:off x="6981825" y="3552825"/>
        <a:ext cx="6762750" cy="27432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41</xdr:row>
      <xdr:rowOff>0</xdr:rowOff>
    </xdr:from>
    <xdr:to>
      <xdr:col>11</xdr:col>
      <xdr:colOff>0</xdr:colOff>
      <xdr:row>59</xdr:row>
      <xdr:rowOff>0</xdr:rowOff>
    </xdr:to>
    <xdr:graphicFrame>
      <xdr:nvGraphicFramePr>
        <xdr:cNvPr id="6" name="Chart 8"/>
        <xdr:cNvGraphicFramePr/>
      </xdr:nvGraphicFramePr>
      <xdr:xfrm>
        <a:off x="6981825" y="6296025"/>
        <a:ext cx="6762750"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48"/>
  <sheetViews>
    <sheetView showGridLines="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C31" sqref="C31"/>
    </sheetView>
  </sheetViews>
  <sheetFormatPr defaultColWidth="9.00390625" defaultRowHeight="16.5" customHeight="1"/>
  <cols>
    <col min="1" max="1" width="2.75390625" style="1" customWidth="1"/>
    <col min="2" max="2" width="49.625" style="1" bestFit="1" customWidth="1"/>
    <col min="3" max="3" width="41.875" style="1" bestFit="1" customWidth="1"/>
    <col min="4" max="16384" width="9.125" style="1" customWidth="1"/>
  </cols>
  <sheetData>
    <row r="1" s="22" customFormat="1" ht="16.5" customHeight="1"/>
    <row r="2" s="2" customFormat="1" ht="16.5" customHeight="1">
      <c r="B2" s="3"/>
    </row>
    <row r="4" spans="2:3" ht="16.5" customHeight="1">
      <c r="B4" s="481" t="s">
        <v>0</v>
      </c>
      <c r="C4" s="481"/>
    </row>
    <row r="5" spans="2:3" ht="16.5" customHeight="1">
      <c r="B5" s="191" t="s">
        <v>1</v>
      </c>
      <c r="C5" s="192" t="s">
        <v>3</v>
      </c>
    </row>
    <row r="6" spans="2:3" ht="16.5" customHeight="1">
      <c r="B6" s="193" t="s">
        <v>2</v>
      </c>
      <c r="C6" s="194"/>
    </row>
    <row r="7" spans="2:3" ht="16.5" customHeight="1">
      <c r="B7" s="194"/>
      <c r="C7" s="195" t="s">
        <v>4</v>
      </c>
    </row>
    <row r="8" spans="2:3" ht="16.5" customHeight="1">
      <c r="B8" s="196"/>
      <c r="C8" s="195" t="s">
        <v>5</v>
      </c>
    </row>
    <row r="9" spans="2:3" ht="16.5" customHeight="1">
      <c r="B9" s="194"/>
      <c r="C9" s="195" t="s">
        <v>6</v>
      </c>
    </row>
    <row r="10" spans="2:3" ht="16.5" customHeight="1">
      <c r="B10" s="194"/>
      <c r="C10" s="195" t="s">
        <v>7</v>
      </c>
    </row>
    <row r="11" spans="2:3" ht="16.5" customHeight="1">
      <c r="B11" s="193" t="s">
        <v>267</v>
      </c>
      <c r="C11" s="194"/>
    </row>
    <row r="12" spans="2:3" ht="16.5" customHeight="1">
      <c r="B12" s="194"/>
      <c r="C12" s="195" t="s">
        <v>8</v>
      </c>
    </row>
    <row r="13" spans="2:3" ht="16.5" customHeight="1">
      <c r="B13" s="194"/>
      <c r="C13" s="195" t="s">
        <v>9</v>
      </c>
    </row>
    <row r="14" spans="2:3" ht="16.5" customHeight="1">
      <c r="B14" s="193" t="s">
        <v>270</v>
      </c>
      <c r="C14" s="194"/>
    </row>
    <row r="15" spans="2:3" ht="16.5" customHeight="1">
      <c r="B15" s="194"/>
      <c r="C15" s="195" t="s">
        <v>269</v>
      </c>
    </row>
    <row r="16" spans="2:3" ht="16.5" customHeight="1">
      <c r="B16" s="193" t="str">
        <f>"Ａ社"&amp;IF('配布資料（グループ用）'!F11="Ａ社","",CONCATENATE("（",'配布資料（グループ用）'!F11,"）"))</f>
        <v>Ａ社</v>
      </c>
      <c r="C16" s="194"/>
    </row>
    <row r="17" spans="2:3" ht="16.5" customHeight="1">
      <c r="B17" s="194"/>
      <c r="C17" s="195" t="s">
        <v>10</v>
      </c>
    </row>
    <row r="18" spans="2:3" ht="16.5" customHeight="1">
      <c r="B18" s="194"/>
      <c r="C18" s="195" t="str">
        <f>CONCATENATE("期別計画実績比較表（",'配布資料（グループ用）'!F11,"）")</f>
        <v>期別計画実績比較表（Ａ社）</v>
      </c>
    </row>
    <row r="19" spans="2:3" ht="16.5" customHeight="1">
      <c r="B19" s="193" t="str">
        <f>"Ｂ社"&amp;IF('配布資料（グループ用）'!F12="Ｂ社","",CONCATENATE("（",'配布資料（グループ用）'!F12,"）"))</f>
        <v>Ｂ社</v>
      </c>
      <c r="C19" s="194"/>
    </row>
    <row r="20" spans="2:3" ht="16.5" customHeight="1">
      <c r="B20" s="194"/>
      <c r="C20" s="195" t="s">
        <v>10</v>
      </c>
    </row>
    <row r="21" spans="2:3" ht="16.5" customHeight="1">
      <c r="B21" s="194"/>
      <c r="C21" s="195" t="str">
        <f>CONCATENATE("期別計画実績比較表（",'配布資料（グループ用）'!F12,"）")</f>
        <v>期別計画実績比較表（Ｂ社）</v>
      </c>
    </row>
    <row r="22" spans="2:3" ht="16.5" customHeight="1">
      <c r="B22" s="193" t="str">
        <f>"Ｃ社"&amp;IF('配布資料（グループ用）'!F13="Ｃ社","",CONCATENATE("（",'配布資料（グループ用）'!F13,"）"))</f>
        <v>Ｃ社</v>
      </c>
      <c r="C22" s="194"/>
    </row>
    <row r="23" spans="2:3" ht="16.5" customHeight="1">
      <c r="B23" s="194"/>
      <c r="C23" s="195" t="s">
        <v>10</v>
      </c>
    </row>
    <row r="24" spans="2:3" ht="16.5" customHeight="1">
      <c r="B24" s="194"/>
      <c r="C24" s="195" t="str">
        <f>CONCATENATE("期別計画実績比較表（",'配布資料（グループ用）'!F13,"）")</f>
        <v>期別計画実績比較表（Ｃ社）</v>
      </c>
    </row>
    <row r="25" spans="2:3" ht="16.5" customHeight="1">
      <c r="B25" s="193" t="str">
        <f>"Ｄ社"&amp;IF('配布資料（グループ用）'!F14="Ｄ社","",CONCATENATE("（",'配布資料（グループ用）'!F14,"）"))</f>
        <v>Ｄ社</v>
      </c>
      <c r="C25" s="194"/>
    </row>
    <row r="26" spans="2:3" ht="16.5" customHeight="1">
      <c r="B26" s="194"/>
      <c r="C26" s="195" t="s">
        <v>10</v>
      </c>
    </row>
    <row r="27" spans="2:3" ht="16.5" customHeight="1">
      <c r="B27" s="194"/>
      <c r="C27" s="195" t="str">
        <f>CONCATENATE("期別計画実績比較表（",'配布資料（グループ用）'!F14,"）")</f>
        <v>期別計画実績比較表（Ｄ社）</v>
      </c>
    </row>
    <row r="28" spans="2:3" ht="16.5" customHeight="1">
      <c r="B28" s="193" t="s">
        <v>259</v>
      </c>
      <c r="C28" s="196"/>
    </row>
    <row r="29" spans="2:3" ht="16.5" customHeight="1">
      <c r="B29" s="194"/>
      <c r="C29" s="195" t="str">
        <f>"計画実績比較表"&amp;IF('配布資料（グループ用）'!$F$50="入力完了",CONCATENATE("（",'配布資料（グループ用）'!$F$11,"－","第Ⅳ期","）"),IF('配布資料（グループ用）'!$E$50="入力完了",CONCATENATE("（",'配布資料（グループ用）'!$F$11,"－","第Ⅲ期","）"),IF('配布資料（グループ用）'!$D$50="入力完了",CONCATENATE("（",'配布資料（グループ用）'!$F$11,"－","第Ⅱ期","）"),IF('配布資料（グループ用）'!$C$50="入力完了",CONCATENATE("（",'配布資料（グループ用）'!$F$11,"－","第Ⅰ期","）"),CONCATENATE("（",'配布資料（グループ用）'!$F$11,"）")))))</f>
        <v>計画実績比較表（Ａ社）</v>
      </c>
    </row>
    <row r="30" spans="2:3" ht="16.5" customHeight="1">
      <c r="B30" s="194"/>
      <c r="C30" s="195" t="str">
        <f>"計画実績比較表"&amp;IF('配布資料（グループ用）'!$F$50="入力完了",CONCATENATE("（",'配布資料（グループ用）'!$F$12,"－","第Ⅳ期","）"),IF('配布資料（グループ用）'!$E$50="入力完了",CONCATENATE("（",'配布資料（グループ用）'!$F$12,"－","第Ⅲ期","）"),IF('配布資料（グループ用）'!$D$50="入力完了",CONCATENATE("（",'配布資料（グループ用）'!$F$12,"－","第Ⅱ期","）"),IF('配布資料（グループ用）'!$C$50="入力完了",CONCATENATE("（",'配布資料（グループ用）'!$F$12,"－","第Ⅰ期","）"),CONCATENATE("（",'配布資料（グループ用）'!$F$12,"）")))))</f>
        <v>計画実績比較表（Ｂ社）</v>
      </c>
    </row>
    <row r="31" spans="2:3" ht="16.5" customHeight="1">
      <c r="B31" s="194"/>
      <c r="C31" s="195" t="str">
        <f>"計画実績比較表"&amp;IF('配布資料（グループ用）'!$F$50="入力完了",CONCATENATE("（",'配布資料（グループ用）'!$F$13,"－","第Ⅳ期","）"),IF('配布資料（グループ用）'!$E$50="入力完了",CONCATENATE("（",'配布資料（グループ用）'!$F$13,"－","第Ⅲ期","）"),IF('配布資料（グループ用）'!$D$50="入力完了",CONCATENATE("（",'配布資料（グループ用）'!$F$13,"－","第Ⅱ期","）"),IF('配布資料（グループ用）'!$C$50="入力完了",CONCATENATE("（",'配布資料（グループ用）'!$F$13,"－","第Ⅰ期","）"),CONCATENATE("（",'配布資料（グループ用）'!$F$13,"）")))))</f>
        <v>計画実績比較表（Ｃ社）</v>
      </c>
    </row>
    <row r="32" spans="2:3" ht="16.5" customHeight="1">
      <c r="B32" s="194"/>
      <c r="C32" s="195" t="str">
        <f>"計画実績比較表"&amp;IF('配布資料（グループ用）'!$F$50="入力完了",CONCATENATE("（",'配布資料（グループ用）'!$F$14,"－","第Ⅳ期","）"),IF('配布資料（グループ用）'!$E$50="入力完了",CONCATENATE("（",'配布資料（グループ用）'!$F$14,"－","第Ⅲ期","）"),IF('配布資料（グループ用）'!$D$50="入力完了",CONCATENATE("（",'配布資料（グループ用）'!$F$14,"－","第Ⅱ期","）"),IF('配布資料（グループ用）'!$C$50="入力完了",CONCATENATE("（",'配布資料（グループ用）'!$F$14,"－","第Ⅰ期","）"),CONCATENATE("（",'配布資料（グループ用）'!$F$14,"）")))))</f>
        <v>計画実績比較表（Ｄ社）</v>
      </c>
    </row>
    <row r="33" spans="2:3" ht="16.5" customHeight="1">
      <c r="B33" s="193" t="s">
        <v>11</v>
      </c>
      <c r="C33" s="194"/>
    </row>
    <row r="34" spans="2:3" ht="16.5" customHeight="1">
      <c r="B34" s="194"/>
      <c r="C34" s="195" t="str">
        <f>"企業別業績表"&amp;IF('配布資料（グループ用）'!F50="入力完了","（第Ⅳ期）",IF('配布資料（グループ用）'!E50="入力完了","（第Ⅲ期）",IF('配布資料（グループ用）'!D50="入力完了","（第Ⅱ期）",IF('配布資料（グループ用）'!C50="入力完了","（第Ⅰ期）",""))))</f>
        <v>企業別業績表</v>
      </c>
    </row>
    <row r="35" spans="2:3" ht="16.5" customHeight="1">
      <c r="B35" s="193" t="s">
        <v>12</v>
      </c>
      <c r="C35" s="194"/>
    </row>
    <row r="36" spans="2:3" ht="16.5" customHeight="1">
      <c r="B36" s="194"/>
      <c r="C36" s="195" t="s">
        <v>257</v>
      </c>
    </row>
    <row r="37" spans="2:3" ht="16.5" customHeight="1">
      <c r="B37" s="194"/>
      <c r="C37" s="195" t="s">
        <v>258</v>
      </c>
    </row>
    <row r="38" spans="2:3" ht="16.5" customHeight="1">
      <c r="B38" s="193" t="s">
        <v>256</v>
      </c>
      <c r="C38" s="196"/>
    </row>
    <row r="39" spans="2:3" ht="16.5" customHeight="1">
      <c r="B39" s="194"/>
      <c r="C39" s="195" t="str">
        <f>"期別業績表（"&amp;'配布資料（グループ用）'!F11&amp;"）"</f>
        <v>期別業績表（Ａ社）</v>
      </c>
    </row>
    <row r="40" spans="2:3" ht="16.5" customHeight="1">
      <c r="B40" s="194"/>
      <c r="C40" s="195" t="str">
        <f>"期別業績表（"&amp;'配布資料（グループ用）'!F12&amp;"）"</f>
        <v>期別業績表（Ｂ社）</v>
      </c>
    </row>
    <row r="41" spans="2:3" ht="16.5" customHeight="1">
      <c r="B41" s="194"/>
      <c r="C41" s="195" t="str">
        <f>"期別業績表（"&amp;'配布資料（グループ用）'!F13&amp;"）"</f>
        <v>期別業績表（Ｃ社）</v>
      </c>
    </row>
    <row r="42" spans="2:3" ht="16.5" customHeight="1">
      <c r="B42" s="194"/>
      <c r="C42" s="195" t="str">
        <f>"期別業績表（"&amp;'配布資料（グループ用）'!F14&amp;"）"</f>
        <v>期別業績表（Ｄ社）</v>
      </c>
    </row>
    <row r="43" spans="2:3" ht="16.5" customHeight="1">
      <c r="B43" s="193" t="s">
        <v>13</v>
      </c>
      <c r="C43" s="194"/>
    </row>
    <row r="44" spans="2:3" ht="16.5" customHeight="1">
      <c r="B44" s="194"/>
      <c r="C44" s="195" t="s">
        <v>14</v>
      </c>
    </row>
    <row r="45" spans="2:3" ht="16.5" customHeight="1">
      <c r="B45" s="194"/>
      <c r="C45" s="195" t="s">
        <v>15</v>
      </c>
    </row>
    <row r="46" spans="2:3" ht="16.5" customHeight="1">
      <c r="B46" s="193" t="s">
        <v>16</v>
      </c>
      <c r="C46" s="194"/>
    </row>
    <row r="47" spans="2:3" ht="16.5" customHeight="1">
      <c r="B47" s="194"/>
      <c r="C47" s="195" t="s">
        <v>17</v>
      </c>
    </row>
    <row r="48" spans="2:3" ht="16.5" customHeight="1">
      <c r="B48" s="194"/>
      <c r="C48" s="195" t="s">
        <v>18</v>
      </c>
    </row>
  </sheetData>
  <sheetProtection/>
  <mergeCells count="1">
    <mergeCell ref="B4:C4"/>
  </mergeCells>
  <hyperlinks>
    <hyperlink ref="C7" location="'配布資料（グループ用）'!B5" display="基　本　設　定　値　表"/>
    <hyperlink ref="C8" location="'配布資料（グループ用）'!G5" display="意思決定記録表（練習用）"/>
    <hyperlink ref="C9" location="'配布資料（グループ用）'!L5" display="役　割　分　担　表"/>
    <hyperlink ref="C10" location="'配布資料（グループ用）'!Q5" display="意思決定記録表（本番用）"/>
    <hyperlink ref="C12" location="'配布資料（個人用）'!B2" display="株主総会プレゼンテーション評価表"/>
    <hyperlink ref="C13" location="'配布資料（個人用）'!N2" display="感想記入表"/>
    <hyperlink ref="B14" location="企業名テントカード!A1" display="企業名テントカード"/>
    <hyperlink ref="C17" location="Ａ社!B11" display="意思決定値入力欄"/>
    <hyperlink ref="C18" location="Ａ社!I3" display="企業別業績表"/>
    <hyperlink ref="B19" location="Ｂ社!R1C1" display="Ｂ社"/>
    <hyperlink ref="C20" location="Ｂ社!B11" display="意思決定値入力欄"/>
    <hyperlink ref="B22" location="Ｃ社!R1C1" display="Ｃ社"/>
    <hyperlink ref="C23" location="Ｃ社!B11" display="意思決定値入力欄"/>
    <hyperlink ref="B25" location="Ｄ社!R1C1" display="Ｄ社"/>
    <hyperlink ref="C26" location="Ｄ社!B11" display="意思決定値入力欄"/>
    <hyperlink ref="B38" location="期別業績表!A1" display="期別業績表"/>
    <hyperlink ref="B35" location="意思決定パターン・経営業績パターン図表!A1" display="意思決定パターン・経営業績パターン図表"/>
    <hyperlink ref="C36" location="意思決定パターン・経営業績パターン図表!B3" display="意思決定パターン・経営業績パターン図表!B3"/>
    <hyperlink ref="C37" location="意思決定パターン・経営業績パターン図表!I3" display="経営業績パターン図表"/>
    <hyperlink ref="B43" location="意思決定結果グラフ!R1C1" display="意思決定結果グラフ"/>
    <hyperlink ref="C44" location="意思決定結果グラフ!B2" display="意思決定結果（期別）"/>
    <hyperlink ref="C45" location="意思決定結果グラフ!G2" display="意思決定結果（企業別）"/>
    <hyperlink ref="B46" location="業績結果グラフ!R1C1" display="業績結果グラフ"/>
    <hyperlink ref="C47" location="業績結果グラフ!B2" display="業績結果（期別）"/>
    <hyperlink ref="C48" location="業績結果グラフ!G2" display="業績結果（企業別）"/>
    <hyperlink ref="B6" location="'配布資料（グループ用）'!R1C1" display="配布資料（グループ用）"/>
    <hyperlink ref="C39" location="期別業績表!B3" display="期別業績表!B3"/>
    <hyperlink ref="C40" location="期別業績表!G3" display="期別業績表!G3"/>
    <hyperlink ref="C42" location="期別業績表!Q3" display="期別業績表!Q3"/>
    <hyperlink ref="B28" location="計画実績比較表!A1" display="計画実績比較表"/>
    <hyperlink ref="C30" location="計画実績比較表!F3" display="計画実績比較表!F3"/>
    <hyperlink ref="C31" location="計画実績比較表!J3" display="計画実績比較表!J3"/>
    <hyperlink ref="C32" location="計画実績比較表!N3" display="計画実績比較表!N3"/>
    <hyperlink ref="C41" location="期別業績表!L3" display="期別業績表!L3"/>
    <hyperlink ref="B33" location="企業別業績表!A1" display="企業別業績表"/>
    <hyperlink ref="C34" location="企業別業績表!B2" display="企業別業績表!B2"/>
    <hyperlink ref="C29" location="計画実績比較表!B3" display="計画実績比較表!B3"/>
    <hyperlink ref="C21" location="Ｂ社!I3" display="Ｂ社!I3"/>
    <hyperlink ref="C24" location="Ｃ社!I3" display="Ｃ社!I3"/>
    <hyperlink ref="C27" location="Ｄ社!I3" display="Ｄ社!I3"/>
    <hyperlink ref="B11" location="'配布資料（個人用）'!A1" display="配布資料（個人用）"/>
    <hyperlink ref="C15" location="企業名テントカード!A1" display="企業名テントカード"/>
    <hyperlink ref="B16" location="Ａ社!A1" display="Ａ社!A1"/>
  </hyperlinks>
  <printOptions/>
  <pageMargins left="0.7874015748031497" right="0.7874015748031497" top="0.5905511811023623" bottom="0.5905511811023623" header="0.5118110236220472" footer="0.5118110236220472"/>
  <pageSetup blackAndWhite="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65"/>
  <sheetViews>
    <sheetView showGridLines="0" zoomScale="80" zoomScaleNormal="80" zoomScalePageLayoutView="0" workbookViewId="0" topLeftCell="A1">
      <selection activeCell="A1" sqref="A1"/>
    </sheetView>
  </sheetViews>
  <sheetFormatPr defaultColWidth="9.00390625" defaultRowHeight="12.75" customHeight="1"/>
  <cols>
    <col min="1" max="1" width="2.75390625" style="19" customWidth="1"/>
    <col min="2" max="2" width="20.75390625" style="19" customWidth="1"/>
    <col min="3" max="6" width="19.375" style="19" customWidth="1"/>
    <col min="7" max="7" width="2.75390625" style="19" customWidth="1"/>
    <col min="8" max="12" width="16.75390625" style="19" customWidth="1"/>
    <col min="13" max="16384" width="9.125" style="19" customWidth="1"/>
  </cols>
  <sheetData>
    <row r="1" spans="1:6" s="35" customFormat="1" ht="12.75" customHeight="1">
      <c r="A1" s="388"/>
      <c r="B1" s="478" t="s">
        <v>19</v>
      </c>
      <c r="C1" s="389"/>
      <c r="D1" s="389"/>
      <c r="E1" s="389"/>
      <c r="F1" s="389"/>
    </row>
    <row r="2" spans="1:7" ht="12.75" customHeight="1">
      <c r="A2" s="131"/>
      <c r="B2" s="606" t="str">
        <f>"企　業　別　業　績　表　"&amp;IF('配布資料（グループ用）'!F50="入力完了","（第Ⅳ期）",IF('配布資料（グループ用）'!E50="入力完了","（第Ⅲ期）",IF('配布資料（グループ用）'!D50="入力完了","（第Ⅱ期）",IF('配布資料（グループ用）'!C50="入力完了","（第Ⅰ期）",""))))</f>
        <v>企　業　別　業　績　表　</v>
      </c>
      <c r="C2" s="606"/>
      <c r="D2" s="606"/>
      <c r="E2" s="606"/>
      <c r="F2" s="606"/>
      <c r="G2" s="612"/>
    </row>
    <row r="3" spans="1:7" ht="12.75" customHeight="1">
      <c r="A3" s="131"/>
      <c r="B3" s="611"/>
      <c r="C3" s="611"/>
      <c r="D3" s="611"/>
      <c r="E3" s="611"/>
      <c r="F3" s="611"/>
      <c r="G3" s="612"/>
    </row>
    <row r="4" spans="1:7" ht="12.75" customHeight="1">
      <c r="A4" s="131"/>
      <c r="B4" s="131"/>
      <c r="C4" s="131"/>
      <c r="D4" s="131"/>
      <c r="E4" s="131"/>
      <c r="F4" s="131"/>
      <c r="G4" s="612"/>
    </row>
    <row r="5" spans="1:13" ht="12.75" customHeight="1">
      <c r="A5" s="131"/>
      <c r="B5" s="390"/>
      <c r="C5" s="114" t="str">
        <f>'配布資料（グループ用）'!F11</f>
        <v>Ａ社</v>
      </c>
      <c r="D5" s="115" t="str">
        <f>'配布資料（グループ用）'!F12</f>
        <v>Ｂ社</v>
      </c>
      <c r="E5" s="116" t="str">
        <f>'配布資料（グループ用）'!F13</f>
        <v>Ｃ社</v>
      </c>
      <c r="F5" s="117" t="str">
        <f>'配布資料（グループ用）'!F14</f>
        <v>Ｄ社</v>
      </c>
      <c r="M5" s="20"/>
    </row>
    <row r="6" spans="1:13" ht="12.75" customHeight="1">
      <c r="A6" s="131"/>
      <c r="B6" s="360" t="s">
        <v>223</v>
      </c>
      <c r="C6" s="112">
        <f>'計画実績比較表'!D8</f>
      </c>
      <c r="D6" s="112">
        <f>'計画実績比較表'!H8</f>
      </c>
      <c r="E6" s="112">
        <f>'計画実績比較表'!L8</f>
      </c>
      <c r="F6" s="112">
        <f>'計画実績比較表'!P8</f>
      </c>
      <c r="M6" s="20"/>
    </row>
    <row r="7" spans="1:13" ht="12.75" customHeight="1">
      <c r="A7" s="131"/>
      <c r="B7" s="376" t="s">
        <v>224</v>
      </c>
      <c r="C7" s="113">
        <f>'計画実績比較表'!D9</f>
      </c>
      <c r="D7" s="113">
        <f>'計画実績比較表'!H9</f>
      </c>
      <c r="E7" s="113">
        <f>'計画実績比較表'!L9</f>
      </c>
      <c r="F7" s="113">
        <f>'計画実績比較表'!P9</f>
      </c>
      <c r="M7" s="20"/>
    </row>
    <row r="8" spans="1:6" ht="12.75" customHeight="1">
      <c r="A8" s="131"/>
      <c r="B8" s="391"/>
      <c r="C8" s="391"/>
      <c r="D8" s="391"/>
      <c r="E8" s="391"/>
      <c r="F8" s="391"/>
    </row>
    <row r="9" spans="1:6" ht="12.75" customHeight="1">
      <c r="A9" s="131"/>
      <c r="B9" s="489" t="s">
        <v>222</v>
      </c>
      <c r="C9" s="490"/>
      <c r="D9" s="490"/>
      <c r="E9" s="490"/>
      <c r="F9" s="491"/>
    </row>
    <row r="10" spans="1:6" ht="12.75" customHeight="1">
      <c r="A10" s="131"/>
      <c r="B10" s="302"/>
      <c r="C10" s="114" t="str">
        <f>C5</f>
        <v>Ａ社</v>
      </c>
      <c r="D10" s="115" t="str">
        <f>D5</f>
        <v>Ｂ社</v>
      </c>
      <c r="E10" s="116" t="str">
        <f>E5</f>
        <v>Ｃ社</v>
      </c>
      <c r="F10" s="117" t="str">
        <f>F5</f>
        <v>Ｄ社</v>
      </c>
    </row>
    <row r="11" spans="1:6" ht="12.75" customHeight="1">
      <c r="A11" s="131"/>
      <c r="B11" s="360" t="s">
        <v>247</v>
      </c>
      <c r="C11" s="118">
        <f>'計画実績比較表'!C8</f>
      </c>
      <c r="D11" s="118">
        <f>'計画実績比較表'!G8</f>
      </c>
      <c r="E11" s="118">
        <f>'計画実績比較表'!K8</f>
      </c>
      <c r="F11" s="118">
        <f>'計画実績比較表'!O8</f>
      </c>
    </row>
    <row r="12" spans="1:6" ht="12.75" customHeight="1">
      <c r="A12" s="131"/>
      <c r="B12" s="360" t="s">
        <v>248</v>
      </c>
      <c r="C12" s="113">
        <f>'計画実績比較表'!C9</f>
      </c>
      <c r="D12" s="113">
        <f>'計画実績比較表'!G9</f>
      </c>
      <c r="E12" s="113">
        <f>'計画実績比較表'!K9</f>
      </c>
      <c r="F12" s="113">
        <f>'計画実績比較表'!O9</f>
      </c>
    </row>
    <row r="13" spans="1:6" ht="12.75" customHeight="1">
      <c r="A13" s="131"/>
      <c r="B13" s="360" t="s">
        <v>66</v>
      </c>
      <c r="C13" s="113">
        <f>'計画実績比較表'!C10</f>
      </c>
      <c r="D13" s="113">
        <f>'計画実績比較表'!G10</f>
      </c>
      <c r="E13" s="113">
        <f>'計画実績比較表'!K10</f>
      </c>
      <c r="F13" s="113">
        <f>'計画実績比較表'!O10</f>
      </c>
    </row>
    <row r="14" spans="1:6" ht="12.75" customHeight="1">
      <c r="A14" s="131"/>
      <c r="B14" s="360" t="s">
        <v>68</v>
      </c>
      <c r="C14" s="113">
        <f>'計画実績比較表'!C11</f>
      </c>
      <c r="D14" s="113">
        <f>'計画実績比較表'!G11</f>
      </c>
      <c r="E14" s="113">
        <f>'計画実績比較表'!K11</f>
      </c>
      <c r="F14" s="113">
        <f>'計画実績比較表'!O11</f>
      </c>
    </row>
    <row r="15" spans="1:6" ht="12.75" customHeight="1">
      <c r="A15" s="131"/>
      <c r="B15" s="360" t="s">
        <v>177</v>
      </c>
      <c r="C15" s="113">
        <f>'計画実績比較表'!C12</f>
      </c>
      <c r="D15" s="113">
        <f>'計画実績比較表'!G12</f>
      </c>
      <c r="E15" s="113">
        <f>'計画実績比較表'!K12</f>
      </c>
      <c r="F15" s="113">
        <f>'計画実績比較表'!O12</f>
      </c>
    </row>
    <row r="16" spans="1:6" ht="12.75" customHeight="1">
      <c r="A16" s="131"/>
      <c r="B16" s="391"/>
      <c r="C16" s="391"/>
      <c r="D16" s="391"/>
      <c r="E16" s="391"/>
      <c r="F16" s="391"/>
    </row>
    <row r="17" spans="1:6" ht="12.75" customHeight="1">
      <c r="A17" s="131"/>
      <c r="B17" s="489" t="s">
        <v>184</v>
      </c>
      <c r="C17" s="490"/>
      <c r="D17" s="490"/>
      <c r="E17" s="490"/>
      <c r="F17" s="491"/>
    </row>
    <row r="18" spans="1:6" ht="12.75" customHeight="1">
      <c r="A18" s="131"/>
      <c r="B18" s="385"/>
      <c r="C18" s="114" t="str">
        <f>C5</f>
        <v>Ａ社</v>
      </c>
      <c r="D18" s="115" t="str">
        <f>D5</f>
        <v>Ｂ社</v>
      </c>
      <c r="E18" s="116" t="str">
        <f>E5</f>
        <v>Ｃ社</v>
      </c>
      <c r="F18" s="117" t="str">
        <f>F5</f>
        <v>Ｄ社</v>
      </c>
    </row>
    <row r="19" spans="1:6" ht="12.75" customHeight="1">
      <c r="A19" s="131"/>
      <c r="B19" s="365" t="s">
        <v>225</v>
      </c>
      <c r="C19" s="119">
        <f>'計画実績比較表'!D16</f>
      </c>
      <c r="D19" s="119">
        <f>'計画実績比較表'!H16</f>
      </c>
      <c r="E19" s="119">
        <f>'計画実績比較表'!L16</f>
      </c>
      <c r="F19" s="119">
        <f>'計画実績比較表'!P16</f>
      </c>
    </row>
    <row r="20" spans="1:6" ht="12.75" customHeight="1">
      <c r="A20" s="131"/>
      <c r="B20" s="365" t="s">
        <v>226</v>
      </c>
      <c r="C20" s="119">
        <f>'計画実績比較表'!D17</f>
      </c>
      <c r="D20" s="119">
        <f>'計画実績比較表'!H17</f>
      </c>
      <c r="E20" s="119">
        <f>'計画実績比較表'!L17</f>
      </c>
      <c r="F20" s="119">
        <f>'計画実績比較表'!P17</f>
      </c>
    </row>
    <row r="21" spans="1:6" ht="12.75" customHeight="1">
      <c r="A21" s="131"/>
      <c r="B21" s="365" t="s">
        <v>227</v>
      </c>
      <c r="C21" s="119">
        <f>'計画実績比較表'!D18</f>
      </c>
      <c r="D21" s="119">
        <f>'計画実績比較表'!H18</f>
      </c>
      <c r="E21" s="119">
        <f>'計画実績比較表'!L18</f>
      </c>
      <c r="F21" s="119">
        <f>'計画実績比較表'!P18</f>
      </c>
    </row>
    <row r="22" spans="1:6" ht="12.75" customHeight="1">
      <c r="A22" s="131"/>
      <c r="B22" s="392" t="s">
        <v>228</v>
      </c>
      <c r="C22" s="120">
        <f>'計画実績比較表'!D19</f>
      </c>
      <c r="D22" s="120">
        <f>'計画実績比較表'!H19</f>
      </c>
      <c r="E22" s="120">
        <f>'計画実績比較表'!L19</f>
      </c>
      <c r="F22" s="120">
        <f>'計画実績比較表'!P19</f>
      </c>
    </row>
    <row r="23" spans="1:6" ht="12.75" customHeight="1">
      <c r="A23" s="131"/>
      <c r="B23" s="392" t="s">
        <v>229</v>
      </c>
      <c r="C23" s="121">
        <f>'計画実績比較表'!D20</f>
      </c>
      <c r="D23" s="121">
        <f>'計画実績比較表'!H20</f>
      </c>
      <c r="E23" s="121">
        <f>'計画実績比較表'!L20</f>
      </c>
      <c r="F23" s="121">
        <f>'計画実績比較表'!P20</f>
      </c>
    </row>
    <row r="24" spans="1:6" ht="12.75" customHeight="1">
      <c r="A24" s="131"/>
      <c r="B24" s="393" t="s">
        <v>230</v>
      </c>
      <c r="C24" s="122">
        <f>'計画実績比較表'!D21</f>
      </c>
      <c r="D24" s="122">
        <f>'計画実績比較表'!H21</f>
      </c>
      <c r="E24" s="122">
        <f>'計画実績比較表'!L21</f>
      </c>
      <c r="F24" s="122">
        <f>'計画実績比較表'!P21</f>
      </c>
    </row>
    <row r="25" spans="1:6" ht="12.75" customHeight="1">
      <c r="A25" s="131"/>
      <c r="B25" s="368" t="s">
        <v>73</v>
      </c>
      <c r="C25" s="123">
        <f>'計画実績比較表'!D22</f>
      </c>
      <c r="D25" s="123">
        <f>'計画実績比較表'!H22</f>
      </c>
      <c r="E25" s="123">
        <f>'計画実績比較表'!L22</f>
      </c>
      <c r="F25" s="123">
        <f>'計画実績比較表'!P22</f>
      </c>
    </row>
    <row r="26" spans="1:6" ht="12.75" customHeight="1">
      <c r="A26" s="131"/>
      <c r="B26" s="394" t="s">
        <v>77</v>
      </c>
      <c r="C26" s="463">
        <f>'計画実績比較表'!D23</f>
      </c>
      <c r="D26" s="463">
        <f>'計画実績比較表'!H23</f>
      </c>
      <c r="E26" s="463">
        <f>'計画実績比較表'!L23</f>
      </c>
      <c r="F26" s="463">
        <f>'計画実績比較表'!P23</f>
      </c>
    </row>
    <row r="27" spans="1:6" ht="12.75" customHeight="1">
      <c r="A27" s="131"/>
      <c r="B27" s="391"/>
      <c r="C27" s="391"/>
      <c r="D27" s="391"/>
      <c r="E27" s="391"/>
      <c r="F27" s="391"/>
    </row>
    <row r="28" spans="1:6" ht="12.75" customHeight="1">
      <c r="A28" s="131"/>
      <c r="B28" s="489" t="s">
        <v>185</v>
      </c>
      <c r="C28" s="490"/>
      <c r="D28" s="490"/>
      <c r="E28" s="490"/>
      <c r="F28" s="491"/>
    </row>
    <row r="29" spans="1:6" ht="12.75" customHeight="1">
      <c r="A29" s="131"/>
      <c r="B29" s="395"/>
      <c r="C29" s="114" t="str">
        <f>C5</f>
        <v>Ａ社</v>
      </c>
      <c r="D29" s="115" t="str">
        <f>D5</f>
        <v>Ｂ社</v>
      </c>
      <c r="E29" s="116" t="str">
        <f>E5</f>
        <v>Ｃ社</v>
      </c>
      <c r="F29" s="117" t="str">
        <f>F5</f>
        <v>Ｄ社</v>
      </c>
    </row>
    <row r="30" spans="1:6" ht="12.75" customHeight="1">
      <c r="A30" s="131"/>
      <c r="B30" s="374" t="s">
        <v>231</v>
      </c>
      <c r="C30" s="124">
        <f>'計画実績比較表'!D27</f>
      </c>
      <c r="D30" s="124">
        <f>'計画実績比較表'!H27</f>
      </c>
      <c r="E30" s="124">
        <f>'計画実績比較表'!L27</f>
      </c>
      <c r="F30" s="124">
        <f>'計画実績比較表'!P27</f>
      </c>
    </row>
    <row r="31" spans="1:6" ht="12.75" customHeight="1">
      <c r="A31" s="131"/>
      <c r="B31" s="375" t="s">
        <v>232</v>
      </c>
      <c r="C31" s="122">
        <f>'計画実績比較表'!D28</f>
      </c>
      <c r="D31" s="122">
        <f>'計画実績比較表'!H28</f>
      </c>
      <c r="E31" s="122">
        <f>'計画実績比較表'!L28</f>
      </c>
      <c r="F31" s="122">
        <f>'計画実績比較表'!P28</f>
      </c>
    </row>
    <row r="32" spans="1:6" ht="12.75" customHeight="1">
      <c r="A32" s="131"/>
      <c r="B32" s="376" t="s">
        <v>233</v>
      </c>
      <c r="C32" s="99">
        <f>'計画実績比較表'!D29</f>
      </c>
      <c r="D32" s="99">
        <f>'計画実績比較表'!H29</f>
      </c>
      <c r="E32" s="99">
        <f>'計画実績比較表'!L29</f>
      </c>
      <c r="F32" s="99">
        <f>'計画実績比較表'!P29</f>
      </c>
    </row>
    <row r="33" spans="1:6" ht="12.75" customHeight="1">
      <c r="A33" s="131"/>
      <c r="B33" s="374" t="s">
        <v>234</v>
      </c>
      <c r="C33" s="124">
        <f>'計画実績比較表'!D30</f>
      </c>
      <c r="D33" s="124">
        <f>'計画実績比較表'!H30</f>
      </c>
      <c r="E33" s="124">
        <f>'計画実績比較表'!L30</f>
      </c>
      <c r="F33" s="124">
        <f>'計画実績比較表'!P30</f>
      </c>
    </row>
    <row r="34" spans="1:6" ht="12.75" customHeight="1">
      <c r="A34" s="131"/>
      <c r="B34" s="378" t="s">
        <v>235</v>
      </c>
      <c r="C34" s="125">
        <f>'計画実績比較表'!D31</f>
      </c>
      <c r="D34" s="125">
        <f>'計画実績比較表'!H31</f>
      </c>
      <c r="E34" s="125">
        <f>'計画実績比較表'!L31</f>
      </c>
      <c r="F34" s="125">
        <f>'計画実績比較表'!P31</f>
      </c>
    </row>
    <row r="35" spans="1:6" ht="12.75" customHeight="1">
      <c r="A35" s="131"/>
      <c r="B35" s="375" t="s">
        <v>74</v>
      </c>
      <c r="C35" s="78">
        <f>'計画実績比較表'!D32</f>
      </c>
      <c r="D35" s="78">
        <f>'計画実績比較表'!H32</f>
      </c>
      <c r="E35" s="78">
        <f>'計画実績比較表'!L32</f>
      </c>
      <c r="F35" s="78">
        <f>'計画実績比較表'!P32</f>
      </c>
    </row>
    <row r="36" spans="1:6" ht="12.75" customHeight="1">
      <c r="A36" s="131"/>
      <c r="B36" s="376" t="s">
        <v>236</v>
      </c>
      <c r="C36" s="99">
        <f>'計画実績比較表'!D33</f>
      </c>
      <c r="D36" s="99">
        <f>'計画実績比較表'!H33</f>
      </c>
      <c r="E36" s="99">
        <f>'計画実績比較表'!L33</f>
      </c>
      <c r="F36" s="99">
        <f>'計画実績比較表'!P33</f>
      </c>
    </row>
    <row r="37" spans="1:6" ht="12.75" customHeight="1">
      <c r="A37" s="131"/>
      <c r="B37" s="613" t="s">
        <v>77</v>
      </c>
      <c r="C37" s="464">
        <f>'計画実績比較表'!D34</f>
      </c>
      <c r="D37" s="464">
        <f>'計画実績比較表'!H34</f>
      </c>
      <c r="E37" s="464">
        <f>'計画実績比較表'!L34</f>
      </c>
      <c r="F37" s="464">
        <f>'計画実績比較表'!P34</f>
      </c>
    </row>
    <row r="38" spans="1:6" ht="12.75" customHeight="1">
      <c r="A38" s="131"/>
      <c r="B38" s="614"/>
      <c r="C38" s="465">
        <f>'計画実績比較表'!D35</f>
      </c>
      <c r="D38" s="465">
        <f>'計画実績比較表'!H35</f>
      </c>
      <c r="E38" s="465">
        <f>'計画実績比較表'!L35</f>
      </c>
      <c r="F38" s="465">
        <f>'計画実績比較表'!P35</f>
      </c>
    </row>
    <row r="39" spans="1:6" ht="12.75" customHeight="1">
      <c r="A39" s="131"/>
      <c r="B39" s="391"/>
      <c r="C39" s="391"/>
      <c r="D39" s="391"/>
      <c r="E39" s="391"/>
      <c r="F39" s="391"/>
    </row>
    <row r="40" spans="1:6" ht="12.75" customHeight="1">
      <c r="A40" s="131"/>
      <c r="B40" s="489" t="s">
        <v>237</v>
      </c>
      <c r="C40" s="490"/>
      <c r="D40" s="490"/>
      <c r="E40" s="490"/>
      <c r="F40" s="491"/>
    </row>
    <row r="41" spans="1:6" ht="12.75" customHeight="1">
      <c r="A41" s="131"/>
      <c r="B41" s="395"/>
      <c r="C41" s="114" t="str">
        <f>C5</f>
        <v>Ａ社</v>
      </c>
      <c r="D41" s="115" t="str">
        <f>D5</f>
        <v>Ｂ社</v>
      </c>
      <c r="E41" s="116" t="str">
        <f>E5</f>
        <v>Ｃ社</v>
      </c>
      <c r="F41" s="117" t="str">
        <f>F5</f>
        <v>Ｄ社</v>
      </c>
    </row>
    <row r="42" spans="1:6" ht="12.75" customHeight="1">
      <c r="A42" s="131"/>
      <c r="B42" s="374" t="s">
        <v>271</v>
      </c>
      <c r="C42" s="63">
        <f>'計画実績比較表'!D39</f>
      </c>
      <c r="D42" s="63">
        <f>'計画実績比較表'!H39</f>
      </c>
      <c r="E42" s="63">
        <f>'計画実績比較表'!L39</f>
      </c>
      <c r="F42" s="63">
        <f>'計画実績比較表'!P39</f>
      </c>
    </row>
    <row r="43" spans="1:6" ht="12.75" customHeight="1">
      <c r="A43" s="131"/>
      <c r="B43" s="378" t="s">
        <v>275</v>
      </c>
      <c r="C43" s="125">
        <f>'計画実績比較表'!D40</f>
      </c>
      <c r="D43" s="125">
        <f>'計画実績比較表'!H40</f>
      </c>
      <c r="E43" s="125">
        <f>'計画実績比較表'!L40</f>
      </c>
      <c r="F43" s="125">
        <f>'計画実績比較表'!P40</f>
      </c>
    </row>
    <row r="44" spans="1:6" ht="12.75" customHeight="1">
      <c r="A44" s="131"/>
      <c r="B44" s="375" t="s">
        <v>273</v>
      </c>
      <c r="C44" s="68">
        <f>'計画実績比較表'!D41</f>
      </c>
      <c r="D44" s="68">
        <f>'計画実績比較表'!H41</f>
      </c>
      <c r="E44" s="68">
        <f>'計画実績比較表'!L41</f>
      </c>
      <c r="F44" s="68">
        <f>'計画実績比較表'!P41</f>
      </c>
    </row>
    <row r="45" spans="1:6" ht="12.75" customHeight="1">
      <c r="A45" s="131"/>
      <c r="B45" s="376" t="s">
        <v>277</v>
      </c>
      <c r="C45" s="73">
        <f>'計画実績比較表'!D42</f>
      </c>
      <c r="D45" s="73">
        <f>'計画実績比較表'!H42</f>
      </c>
      <c r="E45" s="73">
        <f>'計画実績比較表'!L42</f>
      </c>
      <c r="F45" s="73">
        <f>'計画実績比較表'!P42</f>
      </c>
    </row>
    <row r="46" spans="1:6" ht="12.75" customHeight="1">
      <c r="A46" s="131"/>
      <c r="B46" s="391"/>
      <c r="C46" s="391"/>
      <c r="D46" s="391"/>
      <c r="E46" s="391"/>
      <c r="F46" s="391"/>
    </row>
    <row r="47" spans="1:6" ht="12.75" customHeight="1">
      <c r="A47" s="131"/>
      <c r="B47" s="489" t="s">
        <v>242</v>
      </c>
      <c r="C47" s="490"/>
      <c r="D47" s="490"/>
      <c r="E47" s="490"/>
      <c r="F47" s="491"/>
    </row>
    <row r="48" spans="1:6" ht="12.75" customHeight="1">
      <c r="A48" s="131"/>
      <c r="B48" s="395"/>
      <c r="C48" s="114" t="str">
        <f>C5</f>
        <v>Ａ社</v>
      </c>
      <c r="D48" s="115" t="str">
        <f>D5</f>
        <v>Ｂ社</v>
      </c>
      <c r="E48" s="116" t="str">
        <f>E5</f>
        <v>Ｃ社</v>
      </c>
      <c r="F48" s="117" t="str">
        <f>F5</f>
        <v>Ｄ社</v>
      </c>
    </row>
    <row r="49" spans="1:6" ht="12.75" customHeight="1">
      <c r="A49" s="131"/>
      <c r="B49" s="374" t="s">
        <v>186</v>
      </c>
      <c r="C49" s="63">
        <f>'計画実績比較表'!D46</f>
      </c>
      <c r="D49" s="63">
        <f>'計画実績比較表'!H46</f>
      </c>
      <c r="E49" s="63">
        <f>'計画実績比較表'!L46</f>
      </c>
      <c r="F49" s="63">
        <f>'計画実績比較表'!P46</f>
      </c>
    </row>
    <row r="50" spans="1:6" ht="12.75" customHeight="1">
      <c r="A50" s="131"/>
      <c r="B50" s="378" t="s">
        <v>66</v>
      </c>
      <c r="C50" s="121">
        <f>'計画実績比較表'!D47</f>
      </c>
      <c r="D50" s="121">
        <f>'計画実績比較表'!H47</f>
      </c>
      <c r="E50" s="121">
        <f>'計画実績比較表'!L47</f>
      </c>
      <c r="F50" s="121">
        <f>'計画実績比較表'!P47</f>
      </c>
    </row>
    <row r="51" spans="1:6" ht="12.75" customHeight="1">
      <c r="A51" s="131"/>
      <c r="B51" s="382" t="s">
        <v>187</v>
      </c>
      <c r="C51" s="126">
        <f>'計画実績比較表'!D48</f>
      </c>
      <c r="D51" s="126">
        <f>'計画実績比較表'!H48</f>
      </c>
      <c r="E51" s="126">
        <f>'計画実績比較表'!L48</f>
      </c>
      <c r="F51" s="126">
        <f>'計画実績比較表'!P48</f>
      </c>
    </row>
    <row r="52" spans="1:6" ht="12.75" customHeight="1">
      <c r="A52" s="131"/>
      <c r="B52" s="376" t="s">
        <v>188</v>
      </c>
      <c r="C52" s="127">
        <f>'計画実績比較表'!D49</f>
      </c>
      <c r="D52" s="127">
        <f>'計画実績比較表'!H49</f>
      </c>
      <c r="E52" s="127">
        <f>'計画実績比較表'!L49</f>
      </c>
      <c r="F52" s="127">
        <f>'計画実績比較表'!P49</f>
      </c>
    </row>
    <row r="53" spans="1:6" ht="12.75" customHeight="1">
      <c r="A53" s="131"/>
      <c r="B53" s="376" t="s">
        <v>189</v>
      </c>
      <c r="C53" s="99">
        <f>'計画実績比較表'!D50</f>
      </c>
      <c r="D53" s="99">
        <f>'計画実績比較表'!H50</f>
      </c>
      <c r="E53" s="99">
        <f>'計画実績比較表'!L50</f>
      </c>
      <c r="F53" s="99">
        <f>'計画実績比較表'!P50</f>
      </c>
    </row>
    <row r="54" spans="1:6" ht="12.75" customHeight="1">
      <c r="A54" s="131"/>
      <c r="B54" s="394" t="s">
        <v>77</v>
      </c>
      <c r="C54" s="466">
        <f>'計画実績比較表'!D51</f>
      </c>
      <c r="D54" s="466">
        <f>'計画実績比較表'!H51</f>
      </c>
      <c r="E54" s="466">
        <f>'計画実績比較表'!L51</f>
      </c>
      <c r="F54" s="466">
        <f>'計画実績比較表'!P51</f>
      </c>
    </row>
    <row r="55" spans="1:6" ht="12.75" customHeight="1">
      <c r="A55" s="131"/>
      <c r="B55" s="391"/>
      <c r="C55" s="391"/>
      <c r="D55" s="391"/>
      <c r="E55" s="391"/>
      <c r="F55" s="391"/>
    </row>
    <row r="56" spans="1:6" ht="12.75" customHeight="1">
      <c r="A56" s="131"/>
      <c r="B56" s="489" t="s">
        <v>243</v>
      </c>
      <c r="C56" s="490"/>
      <c r="D56" s="490"/>
      <c r="E56" s="490"/>
      <c r="F56" s="491"/>
    </row>
    <row r="57" spans="1:6" ht="12.75" customHeight="1">
      <c r="A57" s="131"/>
      <c r="B57" s="395"/>
      <c r="C57" s="114" t="str">
        <f>C5</f>
        <v>Ａ社</v>
      </c>
      <c r="D57" s="115" t="str">
        <f>D5</f>
        <v>Ｂ社</v>
      </c>
      <c r="E57" s="116" t="str">
        <f>E5</f>
        <v>Ｃ社</v>
      </c>
      <c r="F57" s="117" t="str">
        <f>F5</f>
        <v>Ｄ社</v>
      </c>
    </row>
    <row r="58" spans="1:6" ht="12.75" customHeight="1">
      <c r="A58" s="131"/>
      <c r="B58" s="374" t="s">
        <v>244</v>
      </c>
      <c r="C58" s="63">
        <f>'計画実績比較表'!D55</f>
      </c>
      <c r="D58" s="63">
        <f>'計画実績比較表'!H55</f>
      </c>
      <c r="E58" s="63">
        <f>'計画実績比較表'!L55</f>
      </c>
      <c r="F58" s="63">
        <f>'計画実績比較表'!P55</f>
      </c>
    </row>
    <row r="59" spans="1:6" ht="12.75" customHeight="1">
      <c r="A59" s="131"/>
      <c r="B59" s="378" t="s">
        <v>288</v>
      </c>
      <c r="C59" s="121">
        <f>'計画実績比較表'!D56</f>
      </c>
      <c r="D59" s="121">
        <f>'計画実績比較表'!H56</f>
      </c>
      <c r="E59" s="121">
        <f>'計画実績比較表'!L56</f>
      </c>
      <c r="F59" s="121">
        <f>'計画実績比較表'!P56</f>
      </c>
    </row>
    <row r="60" spans="1:6" ht="12.75" customHeight="1">
      <c r="A60" s="131"/>
      <c r="B60" s="375" t="s">
        <v>289</v>
      </c>
      <c r="C60" s="122">
        <f>'計画実績比較表'!D57</f>
      </c>
      <c r="D60" s="122">
        <f>'計画実績比較表'!H57</f>
      </c>
      <c r="E60" s="122">
        <f>'計画実績比較表'!L57</f>
      </c>
      <c r="F60" s="122">
        <f>'計画実績比較表'!P57</f>
      </c>
    </row>
    <row r="61" spans="1:6" ht="12.75" customHeight="1">
      <c r="A61" s="131"/>
      <c r="B61" s="376" t="s">
        <v>245</v>
      </c>
      <c r="C61" s="99">
        <f>'計画実績比較表'!D58</f>
      </c>
      <c r="D61" s="99">
        <f>'計画実績比較表'!H58</f>
      </c>
      <c r="E61" s="99">
        <f>'計画実績比較表'!L58</f>
      </c>
      <c r="F61" s="99">
        <f>'計画実績比較表'!P58</f>
      </c>
    </row>
    <row r="62" spans="1:6" ht="12.75" customHeight="1">
      <c r="A62" s="131"/>
      <c r="B62" s="391"/>
      <c r="C62" s="391"/>
      <c r="D62" s="391"/>
      <c r="E62" s="391"/>
      <c r="F62" s="391"/>
    </row>
    <row r="63" spans="1:6" ht="12.75" customHeight="1">
      <c r="A63" s="131"/>
      <c r="B63" s="396"/>
      <c r="C63" s="489" t="s">
        <v>246</v>
      </c>
      <c r="D63" s="490"/>
      <c r="E63" s="490"/>
      <c r="F63" s="491"/>
    </row>
    <row r="64" spans="1:6" ht="12.75" customHeight="1">
      <c r="A64" s="131"/>
      <c r="B64" s="396"/>
      <c r="C64" s="114" t="str">
        <f>C5</f>
        <v>Ａ社</v>
      </c>
      <c r="D64" s="115" t="str">
        <f>D5</f>
        <v>Ｂ社</v>
      </c>
      <c r="E64" s="116" t="str">
        <f>E5</f>
        <v>Ｃ社</v>
      </c>
      <c r="F64" s="117" t="str">
        <f>F5</f>
        <v>Ｄ社</v>
      </c>
    </row>
    <row r="65" spans="1:6" ht="12.75" customHeight="1">
      <c r="A65" s="131"/>
      <c r="B65" s="396"/>
      <c r="C65" s="128">
        <f>'計画実績比較表'!D62</f>
      </c>
      <c r="D65" s="128">
        <f>'計画実績比較表'!H62</f>
      </c>
      <c r="E65" s="128">
        <f>'計画実績比較表'!L62</f>
      </c>
      <c r="F65" s="128">
        <f>'計画実績比較表'!P62</f>
      </c>
    </row>
  </sheetData>
  <sheetProtection/>
  <mergeCells count="11">
    <mergeCell ref="B2:F2"/>
    <mergeCell ref="B3:F3"/>
    <mergeCell ref="B9:F9"/>
    <mergeCell ref="B56:F56"/>
    <mergeCell ref="C63:F63"/>
    <mergeCell ref="B47:F47"/>
    <mergeCell ref="G2:G4"/>
    <mergeCell ref="B17:F17"/>
    <mergeCell ref="B28:F28"/>
    <mergeCell ref="B40:F40"/>
    <mergeCell ref="B37:B38"/>
  </mergeCells>
  <hyperlinks>
    <hyperlink ref="B1" location="メニュー!B33" display="メニューへ"/>
  </hyperlinks>
  <printOptions horizontalCentered="1" verticalCentered="1"/>
  <pageMargins left="0" right="0" top="0" bottom="0" header="0.3937007874015748" footer="0.3937007874015748"/>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40"/>
  <sheetViews>
    <sheetView showGridLines="0" zoomScalePageLayoutView="0" workbookViewId="0" topLeftCell="A1">
      <selection activeCell="A1" sqref="A1"/>
    </sheetView>
  </sheetViews>
  <sheetFormatPr defaultColWidth="9.00390625" defaultRowHeight="13.5" customHeight="1"/>
  <cols>
    <col min="1" max="1" width="2.75390625" style="21" customWidth="1"/>
    <col min="2" max="3" width="8.75390625" style="21" customWidth="1"/>
    <col min="4" max="7" width="16.75390625" style="21" customWidth="1"/>
    <col min="8" max="10" width="8.75390625" style="21" customWidth="1"/>
    <col min="11" max="14" width="16.75390625" style="21" customWidth="1"/>
    <col min="15" max="15" width="8.75390625" style="21" customWidth="1"/>
    <col min="16" max="16384" width="9.125" style="21" customWidth="1"/>
  </cols>
  <sheetData>
    <row r="1" spans="1:15" s="36" customFormat="1" ht="13.5" customHeight="1">
      <c r="A1" s="197"/>
      <c r="B1" s="615" t="s">
        <v>190</v>
      </c>
      <c r="C1" s="615"/>
      <c r="D1" s="389"/>
      <c r="E1" s="389"/>
      <c r="F1" s="389"/>
      <c r="G1" s="389"/>
      <c r="H1" s="389"/>
      <c r="I1" s="615" t="s">
        <v>190</v>
      </c>
      <c r="J1" s="615"/>
      <c r="K1" s="389"/>
      <c r="L1" s="389"/>
      <c r="M1" s="389"/>
      <c r="N1" s="389"/>
      <c r="O1" s="389"/>
    </row>
    <row r="2" spans="1:15" ht="19.5" customHeight="1">
      <c r="A2" s="131"/>
      <c r="B2" s="397"/>
      <c r="C2" s="398"/>
      <c r="D2" s="398"/>
      <c r="E2" s="398"/>
      <c r="F2" s="398"/>
      <c r="G2" s="398"/>
      <c r="H2" s="399"/>
      <c r="I2" s="397"/>
      <c r="J2" s="398"/>
      <c r="K2" s="398"/>
      <c r="L2" s="398"/>
      <c r="M2" s="398"/>
      <c r="N2" s="398"/>
      <c r="O2" s="399"/>
    </row>
    <row r="3" spans="1:15" ht="19.5" customHeight="1">
      <c r="A3" s="131"/>
      <c r="B3" s="616" t="str">
        <f>"意思決定パターン図表"&amp;IF('配布資料（グループ用）'!F50="入力完了","（第Ⅳ期）",IF('配布資料（グループ用）'!E50="入力完了","（第Ⅲ期）",IF('配布資料（グループ用）'!D50="入力完了","（第Ⅱ期）",IF('配布資料（グループ用）'!C50="入力完了","（第Ⅰ期）",""))))</f>
        <v>意思決定パターン図表</v>
      </c>
      <c r="C3" s="606"/>
      <c r="D3" s="606"/>
      <c r="E3" s="606"/>
      <c r="F3" s="606"/>
      <c r="G3" s="606"/>
      <c r="H3" s="617"/>
      <c r="I3" s="616" t="str">
        <f>"経営業績パターン図表"&amp;IF('配布資料（グループ用）'!F50="入力完了","（第Ⅳ期）",IF('配布資料（グループ用）'!E50="入力完了","（第Ⅲ期）",IF('配布資料（グループ用）'!D50="入力完了","（第Ⅱ期）",IF('配布資料（グループ用）'!C50="入力完了","（第Ⅰ期）",""))))</f>
        <v>経営業績パターン図表</v>
      </c>
      <c r="J3" s="606"/>
      <c r="K3" s="606"/>
      <c r="L3" s="606"/>
      <c r="M3" s="606"/>
      <c r="N3" s="606"/>
      <c r="O3" s="617"/>
    </row>
    <row r="4" spans="1:15" ht="19.5" customHeight="1">
      <c r="A4" s="131"/>
      <c r="B4" s="618"/>
      <c r="C4" s="611"/>
      <c r="D4" s="611"/>
      <c r="E4" s="611"/>
      <c r="F4" s="611"/>
      <c r="G4" s="611"/>
      <c r="H4" s="619"/>
      <c r="I4" s="618"/>
      <c r="J4" s="611"/>
      <c r="K4" s="611"/>
      <c r="L4" s="611"/>
      <c r="M4" s="611"/>
      <c r="N4" s="611"/>
      <c r="O4" s="619"/>
    </row>
    <row r="5" spans="1:15" ht="19.5" customHeight="1">
      <c r="A5" s="131"/>
      <c r="B5" s="400"/>
      <c r="C5" s="401"/>
      <c r="D5" s="620" t="s">
        <v>191</v>
      </c>
      <c r="E5" s="621"/>
      <c r="F5" s="624" t="s">
        <v>192</v>
      </c>
      <c r="G5" s="625"/>
      <c r="H5" s="402"/>
      <c r="I5" s="400"/>
      <c r="J5" s="401"/>
      <c r="K5" s="620" t="s">
        <v>201</v>
      </c>
      <c r="L5" s="621"/>
      <c r="M5" s="624" t="s">
        <v>202</v>
      </c>
      <c r="N5" s="625"/>
      <c r="O5" s="402"/>
    </row>
    <row r="6" spans="1:15" ht="19.5" customHeight="1">
      <c r="A6" s="131"/>
      <c r="B6" s="628" t="s">
        <v>193</v>
      </c>
      <c r="C6" s="131"/>
      <c r="D6" s="622"/>
      <c r="E6" s="623"/>
      <c r="F6" s="626"/>
      <c r="G6" s="627"/>
      <c r="H6" s="402"/>
      <c r="I6" s="628" t="s">
        <v>203</v>
      </c>
      <c r="J6" s="131"/>
      <c r="K6" s="622"/>
      <c r="L6" s="623"/>
      <c r="M6" s="626"/>
      <c r="N6" s="627"/>
      <c r="O6" s="402"/>
    </row>
    <row r="7" spans="1:15" ht="19.5" customHeight="1">
      <c r="A7" s="131"/>
      <c r="B7" s="628"/>
      <c r="C7" s="629">
        <v>1</v>
      </c>
      <c r="D7" s="630" t="e">
        <f>"
"&amp;IF(AND($D$32=$C7,$D$37=D$25),$D$31&amp;"
","")&amp;IF(AND($E$32=$C7,$E$37=D$25),$E$31&amp;"
","")&amp;IF(AND($F$32=$C7,$F$37=D$25),$F$31&amp;"
","")&amp;IF(AND($G$32=$C7,$G$37=D$25),$G$31&amp;"
","")</f>
        <v>#VALUE!</v>
      </c>
      <c r="E7" s="633" t="e">
        <f>"
"&amp;IF(AND($D$32=$C7,$D$37=E$25),$D$31&amp;"
","")&amp;IF(AND($E$32=$C7,$E$37=E$25),$E$31&amp;"
","")&amp;IF(AND($F$32=$C7,$F$37=E$25),$F$31&amp;"
","")&amp;IF(AND($G$32=$C7,$G$37=E$25),$G$31&amp;"
","")</f>
        <v>#VALUE!</v>
      </c>
      <c r="F7" s="636" t="e">
        <f>"
"&amp;IF(AND($D$32=$C7,$D$37=F$25),$D$31&amp;"
","")&amp;IF(AND($E$32=$C7,$E$37=F$25),$E$31&amp;"
","")&amp;IF(AND($F$32=$C7,$F$37=F$25),$F$31&amp;"
","")&amp;IF(AND($G$32=$C7,$G$37=F$25),$G$31&amp;"
","")</f>
        <v>#VALUE!</v>
      </c>
      <c r="G7" s="639" t="e">
        <f>"
"&amp;IF(AND($D$32=$C7,$D$37=G$25),$D$31&amp;"
","")&amp;IF(AND($E$32=$C7,$E$37=G$25),$E$31&amp;"
","")&amp;IF(AND($F$32=$C7,$F$37=G$25),$F$31&amp;"
","")&amp;IF(AND($G$32=$C7,$G$37=G$25),$G$31&amp;"
","")</f>
        <v>#VALUE!</v>
      </c>
      <c r="H7" s="402"/>
      <c r="I7" s="628"/>
      <c r="J7" s="629">
        <v>1</v>
      </c>
      <c r="K7" s="630" t="e">
        <f>"
"&amp;IF(AND($K$32=$J7,$K$37=K$25),$K$31&amp;"
","")&amp;IF(AND($L$32=$J7,$L$37=K$25),$L$31&amp;"
","")&amp;IF(AND($M$32=$J7,$M$37=K$25),$M$31&amp;"
","")&amp;IF(AND($N$32=$J7,$N$37=K$25),$N$31&amp;"
","")</f>
        <v>#VALUE!</v>
      </c>
      <c r="L7" s="633" t="e">
        <f>"
"&amp;IF(AND($K$32=$J7,$K$37=L$25),$K$31&amp;"
","")&amp;IF(AND($L$32=$J7,$L$37=L$25),$L$31&amp;"
","")&amp;IF(AND($M$32=$J7,$M$37=L$25),$M$31&amp;"
","")&amp;IF(AND($N$32=$J7,$N$37=L$25),$N$31&amp;"
","")</f>
        <v>#VALUE!</v>
      </c>
      <c r="M7" s="636" t="e">
        <f>"
"&amp;IF(AND($K$32=$J7,$K$37=M$25),$K$31&amp;"
","")&amp;IF(AND($L$32=$J7,$L$37=M$25),$L$31&amp;"
","")&amp;IF(AND($M$32=$J7,$M$37=M$25),$M$31&amp;"
","")&amp;IF(AND($N$32=$J7,$N$37=M$25),$N$31&amp;"
","")</f>
        <v>#VALUE!</v>
      </c>
      <c r="N7" s="644" t="e">
        <f>"
"&amp;IF(AND($K$32=$J7,$K$37=N$25),$K$31&amp;"
","")&amp;IF(AND($L$32=$J7,$L$37=N$25),$L$31&amp;"
","")&amp;IF(AND($M$32=$J7,$M$37=N$25),$M$31&amp;"
","")&amp;IF(AND($N$32=$J7,$N$37=N$25),$N$31&amp;"
","")</f>
        <v>#VALUE!</v>
      </c>
      <c r="O7" s="402"/>
    </row>
    <row r="8" spans="1:15" ht="19.5" customHeight="1">
      <c r="A8" s="131"/>
      <c r="B8" s="628"/>
      <c r="C8" s="629"/>
      <c r="D8" s="631"/>
      <c r="E8" s="634"/>
      <c r="F8" s="637"/>
      <c r="G8" s="640"/>
      <c r="H8" s="403"/>
      <c r="I8" s="628"/>
      <c r="J8" s="629"/>
      <c r="K8" s="631"/>
      <c r="L8" s="634"/>
      <c r="M8" s="637"/>
      <c r="N8" s="645"/>
      <c r="O8" s="402"/>
    </row>
    <row r="9" spans="1:15" ht="19.5" customHeight="1">
      <c r="A9" s="131"/>
      <c r="B9" s="628"/>
      <c r="C9" s="629"/>
      <c r="D9" s="631"/>
      <c r="E9" s="634"/>
      <c r="F9" s="637"/>
      <c r="G9" s="640"/>
      <c r="H9" s="402"/>
      <c r="I9" s="628"/>
      <c r="J9" s="629"/>
      <c r="K9" s="631"/>
      <c r="L9" s="634"/>
      <c r="M9" s="637"/>
      <c r="N9" s="645"/>
      <c r="O9" s="402"/>
    </row>
    <row r="10" spans="1:15" ht="19.5" customHeight="1">
      <c r="A10" s="131"/>
      <c r="B10" s="628"/>
      <c r="C10" s="629"/>
      <c r="D10" s="632"/>
      <c r="E10" s="635"/>
      <c r="F10" s="638"/>
      <c r="G10" s="641"/>
      <c r="H10" s="402"/>
      <c r="I10" s="628"/>
      <c r="J10" s="629"/>
      <c r="K10" s="632"/>
      <c r="L10" s="635"/>
      <c r="M10" s="638"/>
      <c r="N10" s="646"/>
      <c r="O10" s="402"/>
    </row>
    <row r="11" spans="1:15" ht="19.5" customHeight="1">
      <c r="A11" s="131"/>
      <c r="B11" s="628"/>
      <c r="C11" s="629">
        <v>2</v>
      </c>
      <c r="D11" s="630" t="e">
        <f>"
"&amp;IF(AND($D$32=$C11,$D$37=D$25),$D$31&amp;"
","")&amp;IF(AND($E$32=$C11,$E$37=D$25),$E$31&amp;"
","")&amp;IF(AND($F$32=$C11,$F$37=D$25),$F$31&amp;"
","")&amp;IF(AND($G$32=$C11,$G$37=D$25),$G$31&amp;"
","")</f>
        <v>#VALUE!</v>
      </c>
      <c r="E11" s="633" t="e">
        <f>"
"&amp;IF(AND($D$32=$C11,$D$37=E$25),$D$31&amp;"
","")&amp;IF(AND($E$32=$C11,$E$37=E$25),$E$31&amp;"
","")&amp;IF(AND($F$32=$C11,$F$37=E$25),$F$31&amp;"
","")&amp;IF(AND($G$32=$C11,$G$37=E$25),$G$31&amp;"
","")</f>
        <v>#VALUE!</v>
      </c>
      <c r="F11" s="636" t="e">
        <f>"
"&amp;IF(AND($D$32=$C11,$D$37=F$25),$D$31&amp;"
","")&amp;IF(AND($E$32=$C11,$E$37=F$25),$E$31&amp;"
","")&amp;IF(AND($F$32=$C11,$F$37=F$25),$F$31&amp;"
","")&amp;IF(AND($G$32=$C11,$G$37=F$25),$G$31&amp;"
","")</f>
        <v>#VALUE!</v>
      </c>
      <c r="G11" s="644" t="e">
        <f>"
"&amp;IF(AND($D$32=$C11,$D$37=G$25),$D$31&amp;"
","")&amp;IF(AND($E$32=$C11,$E$37=G$25),$E$31&amp;"
","")&amp;IF(AND($F$32=$C11,$F$37=G$25),$F$31&amp;"
","")&amp;IF(AND($G$32=$C11,$G$37=G$25),$G$31&amp;"
","")</f>
        <v>#VALUE!</v>
      </c>
      <c r="H11" s="402"/>
      <c r="I11" s="628"/>
      <c r="J11" s="629">
        <v>2</v>
      </c>
      <c r="K11" s="630" t="e">
        <f>"
"&amp;IF(AND($K$32=$J11,$K$37=K$25),$K$31&amp;"
","")&amp;IF(AND($L$32=$J11,$L$37=K$25),$L$31&amp;"
","")&amp;IF(AND($M$32=$J11,$M$37=K$25),$M$31&amp;"
","")&amp;IF(AND($N$32=$J11,$N$37=K$25),$N$31&amp;"
","")</f>
        <v>#VALUE!</v>
      </c>
      <c r="L11" s="633" t="e">
        <f>"
"&amp;IF(AND($K$32=$J11,$K$37=L$25),$K$31&amp;"
","")&amp;IF(AND($L$32=$J11,$L$37=L$25),$L$31&amp;"
","")&amp;IF(AND($M$32=$J11,$M$37=L$25),$M$31&amp;"
","")&amp;IF(AND($N$32=$J11,$N$37=L$25),$N$31&amp;"
","")</f>
        <v>#VALUE!</v>
      </c>
      <c r="M11" s="636" t="e">
        <f>"
"&amp;IF(AND($K$32=$J11,$K$37=M$25),$K$31&amp;"
","")&amp;IF(AND($L$32=$J11,$L$37=M$25),$L$31&amp;"
","")&amp;IF(AND($M$32=$J11,$M$37=M$25),$M$31&amp;"
","")&amp;IF(AND($N$32=$J11,$N$37=M$25),$N$31&amp;"
","")</f>
        <v>#VALUE!</v>
      </c>
      <c r="N11" s="644" t="e">
        <f>"
"&amp;IF(AND($K$32=$J11,$K$37=N$25),$K$31&amp;"
","")&amp;IF(AND($L$32=$J11,$L$37=N$25),$L$31&amp;"
","")&amp;IF(AND($M$32=$J11,$M$37=N$25),$M$31&amp;"
","")&amp;IF(AND($N$32=$J11,$N$37=N$25),$N$31&amp;"
","")</f>
        <v>#VALUE!</v>
      </c>
      <c r="O11" s="402"/>
    </row>
    <row r="12" spans="1:15" ht="19.5" customHeight="1">
      <c r="A12" s="131"/>
      <c r="B12" s="628"/>
      <c r="C12" s="629"/>
      <c r="D12" s="631"/>
      <c r="E12" s="634"/>
      <c r="F12" s="637"/>
      <c r="G12" s="645"/>
      <c r="H12" s="402"/>
      <c r="I12" s="628"/>
      <c r="J12" s="629"/>
      <c r="K12" s="631"/>
      <c r="L12" s="634"/>
      <c r="M12" s="637"/>
      <c r="N12" s="645"/>
      <c r="O12" s="402"/>
    </row>
    <row r="13" spans="1:15" ht="19.5" customHeight="1">
      <c r="A13" s="131"/>
      <c r="B13" s="628"/>
      <c r="C13" s="629"/>
      <c r="D13" s="631"/>
      <c r="E13" s="634"/>
      <c r="F13" s="637"/>
      <c r="G13" s="645"/>
      <c r="H13" s="402"/>
      <c r="I13" s="628"/>
      <c r="J13" s="629"/>
      <c r="K13" s="631"/>
      <c r="L13" s="634"/>
      <c r="M13" s="637"/>
      <c r="N13" s="645"/>
      <c r="O13" s="402"/>
    </row>
    <row r="14" spans="1:15" ht="19.5" customHeight="1">
      <c r="A14" s="131"/>
      <c r="B14" s="628"/>
      <c r="C14" s="629"/>
      <c r="D14" s="642"/>
      <c r="E14" s="643"/>
      <c r="F14" s="638"/>
      <c r="G14" s="646"/>
      <c r="H14" s="402"/>
      <c r="I14" s="628"/>
      <c r="J14" s="629"/>
      <c r="K14" s="642"/>
      <c r="L14" s="643"/>
      <c r="M14" s="638"/>
      <c r="N14" s="646"/>
      <c r="O14" s="402"/>
    </row>
    <row r="15" spans="1:15" ht="19.5" customHeight="1">
      <c r="A15" s="131"/>
      <c r="B15" s="628"/>
      <c r="C15" s="629">
        <v>3</v>
      </c>
      <c r="D15" s="655" t="e">
        <f>"
"&amp;IF(AND($D$32=$C15,$D$37=D$25),$D$31&amp;"
","")&amp;IF(AND($E$32=$C15,$E$37=D$25),$E$31&amp;"
","")&amp;IF(AND($F$32=$C15,$F$37=D$25),$F$31&amp;"
","")&amp;IF(AND($G$32=$C15,$G$37=D$25),$G$31&amp;"
","")</f>
        <v>#VALUE!</v>
      </c>
      <c r="E15" s="656" t="e">
        <f>"
"&amp;IF(AND($D$32=$C15,$D$37=E$25),$D$31&amp;"
","")&amp;IF(AND($E$32=$C15,$E$37=E$25),$E$31&amp;"
","")&amp;IF(AND($F$32=$C15,$F$37=E$25),$F$31&amp;"
","")&amp;IF(AND($G$32=$C15,$G$37=E$25),$G$31&amp;"
","")</f>
        <v>#VALUE!</v>
      </c>
      <c r="F15" s="658" t="e">
        <f>"
"&amp;IF(AND($D$32=$C15,$D$37=F$25),$D$31&amp;"
","")&amp;IF(AND($E$32=$C15,$E$37=F$25),$E$31&amp;"
","")&amp;IF(AND($F$32=$C15,$F$37=F$25),$F$31&amp;"
","")&amp;IF(AND($G$32=$C15,$G$37=F$25),$G$31&amp;"
","")</f>
        <v>#VALUE!</v>
      </c>
      <c r="G15" s="647" t="e">
        <f>"
"&amp;IF(AND($D$32=$C15,$D$37=G$25),$D$31&amp;"
","")&amp;IF(AND($E$32=$C15,$E$37=G$25),$E$31&amp;"
","")&amp;IF(AND($F$32=$C15,$F$37=G$25),$F$31&amp;"
","")&amp;IF(AND($G$32=$C15,$G$37=G$25),$G$31&amp;"
","")</f>
        <v>#VALUE!</v>
      </c>
      <c r="H15" s="402"/>
      <c r="I15" s="628"/>
      <c r="J15" s="629">
        <v>3</v>
      </c>
      <c r="K15" s="655" t="e">
        <f>"
"&amp;IF(AND($K$32=$J15,$K$37=K$25),$K$31&amp;"
","")&amp;IF(AND($L$32=$J15,$L$37=K$25),$L$31&amp;"
","")&amp;IF(AND($M$32=$J15,$M$37=K$25),$M$31&amp;"
","")&amp;IF(AND($N$32=$J15,$N$37=K$25),$N$31&amp;"
","")</f>
        <v>#VALUE!</v>
      </c>
      <c r="L15" s="656" t="e">
        <f>"
"&amp;IF(AND($K$32=$J15,$K$37=L$25),$K$31&amp;"
","")&amp;IF(AND($L$32=$J15,$L$37=L$25),$L$31&amp;"
","")&amp;IF(AND($M$32=$J15,$M$37=L$25),$M$31&amp;"
","")&amp;IF(AND($N$32=$J15,$N$37=L$25),$N$31&amp;"
","")</f>
        <v>#VALUE!</v>
      </c>
      <c r="M15" s="658" t="e">
        <f>"
"&amp;IF(AND($K$32=$J15,$K$37=M$25),$K$31&amp;"
","")&amp;IF(AND($L$32=$J15,$L$37=M$25),$L$31&amp;"
","")&amp;IF(AND($M$32=$J15,$M$37=M$25),$M$31&amp;"
","")&amp;IF(AND($N$32=$J15,$N$37=M$25),$N$31&amp;"
","")</f>
        <v>#VALUE!</v>
      </c>
      <c r="N15" s="647" t="e">
        <f>"
"&amp;IF(AND($K$32=$J15,$K$37=N$25),$K$31&amp;"
","")&amp;IF(AND($L$32=$J15,$L$37=N$25),$L$31&amp;"
","")&amp;IF(AND($M$32=$J15,$M$37=N$25),$M$31&amp;"
","")&amp;IF(AND($N$32=$J15,$N$37=N$25),$N$31&amp;"
","")</f>
        <v>#VALUE!</v>
      </c>
      <c r="O15" s="402"/>
    </row>
    <row r="16" spans="1:15" ht="19.5" customHeight="1">
      <c r="A16" s="131"/>
      <c r="B16" s="628"/>
      <c r="C16" s="629"/>
      <c r="D16" s="650"/>
      <c r="E16" s="652"/>
      <c r="F16" s="653"/>
      <c r="G16" s="648"/>
      <c r="H16" s="402"/>
      <c r="I16" s="628"/>
      <c r="J16" s="629"/>
      <c r="K16" s="650"/>
      <c r="L16" s="652"/>
      <c r="M16" s="653"/>
      <c r="N16" s="648"/>
      <c r="O16" s="402"/>
    </row>
    <row r="17" spans="1:15" ht="19.5" customHeight="1">
      <c r="A17" s="131"/>
      <c r="B17" s="628"/>
      <c r="C17" s="629"/>
      <c r="D17" s="650"/>
      <c r="E17" s="652"/>
      <c r="F17" s="653"/>
      <c r="G17" s="648"/>
      <c r="H17" s="402"/>
      <c r="I17" s="628"/>
      <c r="J17" s="629"/>
      <c r="K17" s="650"/>
      <c r="L17" s="652"/>
      <c r="M17" s="653"/>
      <c r="N17" s="648"/>
      <c r="O17" s="402"/>
    </row>
    <row r="18" spans="1:15" ht="19.5" customHeight="1">
      <c r="A18" s="131"/>
      <c r="B18" s="628"/>
      <c r="C18" s="629"/>
      <c r="D18" s="651"/>
      <c r="E18" s="657"/>
      <c r="F18" s="654"/>
      <c r="G18" s="649"/>
      <c r="H18" s="402"/>
      <c r="I18" s="628"/>
      <c r="J18" s="629"/>
      <c r="K18" s="651"/>
      <c r="L18" s="657"/>
      <c r="M18" s="654"/>
      <c r="N18" s="649"/>
      <c r="O18" s="402"/>
    </row>
    <row r="19" spans="1:15" ht="19.5" customHeight="1">
      <c r="A19" s="131"/>
      <c r="B19" s="628"/>
      <c r="C19" s="629">
        <v>4</v>
      </c>
      <c r="D19" s="650" t="e">
        <f>"
"&amp;IF(AND($D$32=$C19,$D$37=D$25),$D$31&amp;"
","")&amp;IF(AND($E$32=$C19,$E$37=D$25),$E$31&amp;"
","")&amp;IF(AND($F$32=$C19,$F$37=D$25),$F$31&amp;"
","")&amp;IF(AND($G$32=$C19,$G$37=D$25),$G$31&amp;"
","")</f>
        <v>#VALUE!</v>
      </c>
      <c r="E19" s="652" t="e">
        <f>"
"&amp;IF(AND($D$32=$C19,$D$37=E$25),$D$31&amp;"
","")&amp;IF(AND($E$32=$C19,$E$37=E$25),$E$31&amp;"
","")&amp;IF(AND($F$32=$C19,$F$37=E$25),$F$31&amp;"
","")&amp;IF(AND($G$32=$C19,$G$37=E$25),$G$31&amp;"
","")</f>
        <v>#VALUE!</v>
      </c>
      <c r="F19" s="653" t="e">
        <f>"
"&amp;IF(AND($D$32=$C19,$D$37=F$25),$D$31&amp;"
","")&amp;IF(AND($E$32=$C19,$E$37=F$25),$E$31&amp;"
","")&amp;IF(AND($F$32=$C19,$F$37=F$25),$F$31&amp;"
","")&amp;IF(AND($G$32=$C19,$G$37=F$25),$G$31&amp;"
","")</f>
        <v>#VALUE!</v>
      </c>
      <c r="G19" s="648" t="e">
        <f>"
"&amp;IF(AND($D$32=$C19,$D$37=G$25),$D$31&amp;"
","")&amp;IF(AND($E$32=$C19,$E$37=G$25),$E$31&amp;"
","")&amp;IF(AND($F$32=$C19,$F$37=G$25),$F$31&amp;"
","")&amp;IF(AND($G$32=$C19,$G$37=G$25),$G$31&amp;"
","")</f>
        <v>#VALUE!</v>
      </c>
      <c r="H19" s="402"/>
      <c r="I19" s="628"/>
      <c r="J19" s="629">
        <v>4</v>
      </c>
      <c r="K19" s="650" t="e">
        <f>"
"&amp;IF(AND($K$32=$J19,$K$37=K$25),$K$31&amp;"
","")&amp;IF(AND($L$32=$J19,$L$37=K$25),$L$31&amp;"
","")&amp;IF(AND($M$32=$J19,$M$37=K$25),$M$31&amp;"
","")&amp;IF(AND($N$32=$J19,$N$37=K$25),$N$31&amp;"
","")</f>
        <v>#VALUE!</v>
      </c>
      <c r="L19" s="652" t="e">
        <f>"
"&amp;IF(AND($K$32=$J19,$K$37=L$25),$K$31&amp;"
","")&amp;IF(AND($L$32=$J19,$L$37=L$25),$L$31&amp;"
","")&amp;IF(AND($M$32=$J19,$M$37=L$25),$M$31&amp;"
","")&amp;IF(AND($N$32=$J19,$N$37=L$25),$N$31&amp;"
","")</f>
        <v>#VALUE!</v>
      </c>
      <c r="M19" s="653" t="e">
        <f>"
"&amp;IF(AND($K$32=$J19,$K$37=M$25),$K$31&amp;"
","")&amp;IF(AND($L$32=$J19,$L$37=M$25),$L$31&amp;"
","")&amp;IF(AND($M$32=$J19,$M$37=M$25),$M$31&amp;"
","")&amp;IF(AND($N$32=$J19,$N$37=M$25),$N$31&amp;"
","")</f>
        <v>#VALUE!</v>
      </c>
      <c r="N19" s="648" t="e">
        <f>"
"&amp;IF(AND($K$32=$J19,$K$37=N$25),$K$31&amp;"
","")&amp;IF(AND($L$32=$J19,$L$37=N$25),$L$31&amp;"
","")&amp;IF(AND($M$32=$J19,$M$37=N$25),$M$31&amp;"
","")&amp;IF(AND($N$32=$J19,$N$37=N$25),$N$31&amp;"
","")</f>
        <v>#VALUE!</v>
      </c>
      <c r="O19" s="402"/>
    </row>
    <row r="20" spans="1:15" ht="19.5" customHeight="1">
      <c r="A20" s="131"/>
      <c r="B20" s="628"/>
      <c r="C20" s="629"/>
      <c r="D20" s="650"/>
      <c r="E20" s="652"/>
      <c r="F20" s="653"/>
      <c r="G20" s="648"/>
      <c r="H20" s="402"/>
      <c r="I20" s="628"/>
      <c r="J20" s="629"/>
      <c r="K20" s="650"/>
      <c r="L20" s="652"/>
      <c r="M20" s="653"/>
      <c r="N20" s="648"/>
      <c r="O20" s="402"/>
    </row>
    <row r="21" spans="1:15" ht="19.5" customHeight="1">
      <c r="A21" s="131"/>
      <c r="B21" s="628"/>
      <c r="C21" s="629"/>
      <c r="D21" s="650"/>
      <c r="E21" s="652"/>
      <c r="F21" s="653"/>
      <c r="G21" s="648"/>
      <c r="H21" s="402"/>
      <c r="I21" s="628"/>
      <c r="J21" s="629"/>
      <c r="K21" s="650"/>
      <c r="L21" s="652"/>
      <c r="M21" s="653"/>
      <c r="N21" s="648"/>
      <c r="O21" s="402"/>
    </row>
    <row r="22" spans="1:15" ht="19.5" customHeight="1">
      <c r="A22" s="131"/>
      <c r="B22" s="628"/>
      <c r="C22" s="629"/>
      <c r="D22" s="651"/>
      <c r="E22" s="652"/>
      <c r="F22" s="654"/>
      <c r="G22" s="648"/>
      <c r="H22" s="402"/>
      <c r="I22" s="628"/>
      <c r="J22" s="629"/>
      <c r="K22" s="651"/>
      <c r="L22" s="652"/>
      <c r="M22" s="654"/>
      <c r="N22" s="648"/>
      <c r="O22" s="402"/>
    </row>
    <row r="23" spans="1:15" ht="19.5" customHeight="1">
      <c r="A23" s="131"/>
      <c r="B23" s="404"/>
      <c r="C23" s="405"/>
      <c r="D23" s="669" t="s">
        <v>194</v>
      </c>
      <c r="E23" s="670"/>
      <c r="F23" s="673" t="s">
        <v>195</v>
      </c>
      <c r="G23" s="674"/>
      <c r="H23" s="402"/>
      <c r="I23" s="404"/>
      <c r="J23" s="405"/>
      <c r="K23" s="669" t="s">
        <v>204</v>
      </c>
      <c r="L23" s="670"/>
      <c r="M23" s="673" t="s">
        <v>205</v>
      </c>
      <c r="N23" s="674"/>
      <c r="O23" s="402"/>
    </row>
    <row r="24" spans="1:15" ht="19.5" customHeight="1">
      <c r="A24" s="131"/>
      <c r="B24" s="404"/>
      <c r="C24" s="405"/>
      <c r="D24" s="671"/>
      <c r="E24" s="672"/>
      <c r="F24" s="675"/>
      <c r="G24" s="676"/>
      <c r="H24" s="402"/>
      <c r="I24" s="404"/>
      <c r="J24" s="405"/>
      <c r="K24" s="671"/>
      <c r="L24" s="672"/>
      <c r="M24" s="675"/>
      <c r="N24" s="676"/>
      <c r="O24" s="402"/>
    </row>
    <row r="25" spans="1:15" ht="19.5" customHeight="1">
      <c r="A25" s="131"/>
      <c r="B25" s="406"/>
      <c r="C25" s="131"/>
      <c r="D25" s="677">
        <v>4</v>
      </c>
      <c r="E25" s="677">
        <v>3</v>
      </c>
      <c r="F25" s="677">
        <v>2</v>
      </c>
      <c r="G25" s="677">
        <v>1</v>
      </c>
      <c r="H25" s="402"/>
      <c r="I25" s="406"/>
      <c r="J25" s="131"/>
      <c r="K25" s="677">
        <v>4</v>
      </c>
      <c r="L25" s="677">
        <v>3</v>
      </c>
      <c r="M25" s="677">
        <v>2</v>
      </c>
      <c r="N25" s="677">
        <v>1</v>
      </c>
      <c r="O25" s="402"/>
    </row>
    <row r="26" spans="1:15" ht="19.5" customHeight="1">
      <c r="A26" s="131"/>
      <c r="B26" s="406"/>
      <c r="C26" s="131"/>
      <c r="D26" s="678"/>
      <c r="E26" s="678"/>
      <c r="F26" s="678"/>
      <c r="G26" s="678"/>
      <c r="H26" s="402"/>
      <c r="I26" s="406"/>
      <c r="J26" s="131"/>
      <c r="K26" s="678"/>
      <c r="L26" s="678"/>
      <c r="M26" s="678"/>
      <c r="N26" s="678"/>
      <c r="O26" s="402"/>
    </row>
    <row r="27" spans="1:15" ht="19.5" customHeight="1">
      <c r="A27" s="131"/>
      <c r="B27" s="406"/>
      <c r="C27" s="131"/>
      <c r="D27" s="659" t="s">
        <v>196</v>
      </c>
      <c r="E27" s="659"/>
      <c r="F27" s="659"/>
      <c r="G27" s="659"/>
      <c r="H27" s="402"/>
      <c r="I27" s="406"/>
      <c r="J27" s="131"/>
      <c r="K27" s="659" t="s">
        <v>206</v>
      </c>
      <c r="L27" s="659"/>
      <c r="M27" s="659"/>
      <c r="N27" s="659"/>
      <c r="O27" s="402"/>
    </row>
    <row r="28" spans="1:15" ht="19.5" customHeight="1">
      <c r="A28" s="131"/>
      <c r="B28" s="406"/>
      <c r="C28" s="131"/>
      <c r="D28" s="407"/>
      <c r="E28" s="407"/>
      <c r="F28" s="407"/>
      <c r="G28" s="407"/>
      <c r="H28" s="402"/>
      <c r="I28" s="406"/>
      <c r="J28" s="131"/>
      <c r="K28" s="407"/>
      <c r="L28" s="407"/>
      <c r="M28" s="407"/>
      <c r="N28" s="407"/>
      <c r="O28" s="402"/>
    </row>
    <row r="29" spans="1:15" ht="19.5" customHeight="1">
      <c r="A29" s="131"/>
      <c r="B29" s="406"/>
      <c r="C29" s="131"/>
      <c r="D29" s="660" t="s">
        <v>197</v>
      </c>
      <c r="E29" s="661"/>
      <c r="F29" s="661"/>
      <c r="G29" s="662"/>
      <c r="H29" s="402"/>
      <c r="I29" s="406"/>
      <c r="J29" s="131"/>
      <c r="K29" s="660" t="s">
        <v>207</v>
      </c>
      <c r="L29" s="661"/>
      <c r="M29" s="661"/>
      <c r="N29" s="662"/>
      <c r="O29" s="402"/>
    </row>
    <row r="30" spans="1:15" ht="19.5" customHeight="1">
      <c r="A30" s="131"/>
      <c r="B30" s="406"/>
      <c r="C30" s="131"/>
      <c r="D30" s="663" t="s">
        <v>198</v>
      </c>
      <c r="E30" s="664"/>
      <c r="F30" s="664"/>
      <c r="G30" s="665"/>
      <c r="H30" s="402"/>
      <c r="I30" s="406"/>
      <c r="J30" s="131"/>
      <c r="K30" s="663" t="s">
        <v>208</v>
      </c>
      <c r="L30" s="664"/>
      <c r="M30" s="664"/>
      <c r="N30" s="665"/>
      <c r="O30" s="402"/>
    </row>
    <row r="31" spans="1:15" ht="19.5" customHeight="1">
      <c r="A31" s="131"/>
      <c r="B31" s="406"/>
      <c r="C31" s="131"/>
      <c r="D31" s="132" t="str">
        <f>'企業別業績表'!$C$5</f>
        <v>Ａ社</v>
      </c>
      <c r="E31" s="133" t="str">
        <f>'企業別業績表'!$D$5</f>
        <v>Ｂ社</v>
      </c>
      <c r="F31" s="134" t="str">
        <f>'企業別業績表'!$E$5</f>
        <v>Ｃ社</v>
      </c>
      <c r="G31" s="135" t="str">
        <f>'企業別業績表'!$F$5</f>
        <v>Ｄ社</v>
      </c>
      <c r="H31" s="402"/>
      <c r="I31" s="406"/>
      <c r="J31" s="131"/>
      <c r="K31" s="132" t="str">
        <f>'企業別業績表'!$C$5</f>
        <v>Ａ社</v>
      </c>
      <c r="L31" s="133" t="str">
        <f>'企業別業績表'!$D$5</f>
        <v>Ｂ社</v>
      </c>
      <c r="M31" s="134" t="str">
        <f>'企業別業績表'!$E$5</f>
        <v>Ｃ社</v>
      </c>
      <c r="N31" s="135" t="str">
        <f>'企業別業績表'!$F$5</f>
        <v>Ｄ社</v>
      </c>
      <c r="O31" s="402"/>
    </row>
    <row r="32" spans="1:15" ht="19.5" customHeight="1">
      <c r="A32" s="131"/>
      <c r="B32" s="406"/>
      <c r="C32" s="131"/>
      <c r="D32" s="129" t="e">
        <f>RANK('企業別業績表'!C14,'企業別業績表'!$C$14:$F$14,1)</f>
        <v>#VALUE!</v>
      </c>
      <c r="E32" s="129" t="e">
        <f>RANK('企業別業績表'!D14,'企業別業績表'!$C$14:$F$14,1)</f>
        <v>#VALUE!</v>
      </c>
      <c r="F32" s="129" t="e">
        <f>RANK('企業別業績表'!E14,'企業別業績表'!$C$14:$F$14,1)</f>
        <v>#VALUE!</v>
      </c>
      <c r="G32" s="129" t="e">
        <f>RANK('企業別業績表'!F14,'企業別業績表'!$C$14:$F$14,1)</f>
        <v>#VALUE!</v>
      </c>
      <c r="H32" s="402"/>
      <c r="I32" s="406"/>
      <c r="J32" s="131"/>
      <c r="K32" s="129" t="e">
        <f>RANK('企業別業績表'!C65,'企業別業績表'!$C$65:$F$65,0)</f>
        <v>#VALUE!</v>
      </c>
      <c r="L32" s="129" t="e">
        <f>RANK('企業別業績表'!D65,'企業別業績表'!$C$65:$F$65,0)</f>
        <v>#VALUE!</v>
      </c>
      <c r="M32" s="129" t="e">
        <f>RANK('企業別業績表'!E65,'企業別業績表'!$C$65:$F$65,0)</f>
        <v>#VALUE!</v>
      </c>
      <c r="N32" s="129" t="e">
        <f>RANK('企業別業績表'!F65,'企業別業績表'!$C$65:$F$65,0)</f>
        <v>#VALUE!</v>
      </c>
      <c r="O32" s="402"/>
    </row>
    <row r="33" spans="1:15" ht="19.5" customHeight="1">
      <c r="A33" s="131"/>
      <c r="B33" s="406"/>
      <c r="C33" s="131"/>
      <c r="D33" s="130">
        <f>'企業別業績表'!C14</f>
      </c>
      <c r="E33" s="130">
        <f>'企業別業績表'!D14</f>
      </c>
      <c r="F33" s="130">
        <f>'企業別業績表'!E14</f>
      </c>
      <c r="G33" s="130">
        <f>'企業別業績表'!F14</f>
      </c>
      <c r="H33" s="402"/>
      <c r="I33" s="406"/>
      <c r="J33" s="131"/>
      <c r="K33" s="136">
        <f>'企業別業績表'!C65</f>
      </c>
      <c r="L33" s="136">
        <f>'企業別業績表'!D65</f>
      </c>
      <c r="M33" s="136">
        <f>'企業別業績表'!E65</f>
      </c>
      <c r="N33" s="136">
        <f>'企業別業績表'!F65</f>
      </c>
      <c r="O33" s="402"/>
    </row>
    <row r="34" spans="1:15" ht="19.5" customHeight="1">
      <c r="A34" s="131"/>
      <c r="B34" s="406"/>
      <c r="C34" s="131"/>
      <c r="D34" s="666" t="s">
        <v>199</v>
      </c>
      <c r="E34" s="667"/>
      <c r="F34" s="667"/>
      <c r="G34" s="668"/>
      <c r="H34" s="402"/>
      <c r="I34" s="406"/>
      <c r="J34" s="131"/>
      <c r="K34" s="666" t="s">
        <v>209</v>
      </c>
      <c r="L34" s="667"/>
      <c r="M34" s="667"/>
      <c r="N34" s="668"/>
      <c r="O34" s="402"/>
    </row>
    <row r="35" spans="1:15" ht="19.5" customHeight="1">
      <c r="A35" s="131"/>
      <c r="B35" s="406"/>
      <c r="C35" s="131"/>
      <c r="D35" s="679" t="s">
        <v>200</v>
      </c>
      <c r="E35" s="680"/>
      <c r="F35" s="680"/>
      <c r="G35" s="681"/>
      <c r="H35" s="402"/>
      <c r="I35" s="406"/>
      <c r="J35" s="131"/>
      <c r="K35" s="679" t="s">
        <v>210</v>
      </c>
      <c r="L35" s="680"/>
      <c r="M35" s="680"/>
      <c r="N35" s="681"/>
      <c r="O35" s="402"/>
    </row>
    <row r="36" spans="1:15" ht="19.5" customHeight="1">
      <c r="A36" s="131"/>
      <c r="B36" s="406"/>
      <c r="C36" s="131"/>
      <c r="D36" s="132" t="str">
        <f>'企業別業績表'!$C$5</f>
        <v>Ａ社</v>
      </c>
      <c r="E36" s="133" t="str">
        <f>'企業別業績表'!$D$5</f>
        <v>Ｂ社</v>
      </c>
      <c r="F36" s="134" t="str">
        <f>'企業別業績表'!$E$5</f>
        <v>Ｃ社</v>
      </c>
      <c r="G36" s="135" t="str">
        <f>'企業別業績表'!$F$5</f>
        <v>Ｄ社</v>
      </c>
      <c r="H36" s="402"/>
      <c r="I36" s="406"/>
      <c r="J36" s="131"/>
      <c r="K36" s="132" t="str">
        <f>'企業別業績表'!$C$5</f>
        <v>Ａ社</v>
      </c>
      <c r="L36" s="133" t="str">
        <f>'企業別業績表'!$D$5</f>
        <v>Ｂ社</v>
      </c>
      <c r="M36" s="134" t="str">
        <f>'企業別業績表'!$E$5</f>
        <v>Ｃ社</v>
      </c>
      <c r="N36" s="135" t="str">
        <f>'企業別業績表'!$F$5</f>
        <v>Ｄ社</v>
      </c>
      <c r="O36" s="402"/>
    </row>
    <row r="37" spans="1:15" ht="19.5" customHeight="1">
      <c r="A37" s="131"/>
      <c r="B37" s="406"/>
      <c r="C37" s="131"/>
      <c r="D37" s="129" t="e">
        <f>RANK('企業別業績表'!C15,'企業別業績表'!$C$15:$F$15)</f>
        <v>#VALUE!</v>
      </c>
      <c r="E37" s="129" t="e">
        <f>RANK('企業別業績表'!D15,'企業別業績表'!$C$15:$F$15)</f>
        <v>#VALUE!</v>
      </c>
      <c r="F37" s="129" t="e">
        <f>RANK('企業別業績表'!E15,'企業別業績表'!$C$15:$F$15)</f>
        <v>#VALUE!</v>
      </c>
      <c r="G37" s="129" t="e">
        <f>RANK('企業別業績表'!F15,'企業別業績表'!$C$15:$F$15)</f>
        <v>#VALUE!</v>
      </c>
      <c r="H37" s="402"/>
      <c r="I37" s="406"/>
      <c r="J37" s="131"/>
      <c r="K37" s="129" t="e">
        <f>RANK('企業別業績表'!C25,'企業別業績表'!$C$25:$F$25)</f>
        <v>#VALUE!</v>
      </c>
      <c r="L37" s="129" t="e">
        <f>RANK('企業別業績表'!D25,'企業別業績表'!$C$25:$F$25)</f>
        <v>#VALUE!</v>
      </c>
      <c r="M37" s="129" t="e">
        <f>RANK('企業別業績表'!E25,'企業別業績表'!$C$25:$F$25)</f>
        <v>#VALUE!</v>
      </c>
      <c r="N37" s="129" t="e">
        <f>RANK('企業別業績表'!F25,'企業別業績表'!$C$25:$F$25)</f>
        <v>#VALUE!</v>
      </c>
      <c r="O37" s="402"/>
    </row>
    <row r="38" spans="1:15" ht="19.5" customHeight="1">
      <c r="A38" s="131"/>
      <c r="B38" s="406"/>
      <c r="C38" s="131"/>
      <c r="D38" s="130">
        <f>'企業別業績表'!C15</f>
      </c>
      <c r="E38" s="130">
        <f>'企業別業績表'!D15</f>
      </c>
      <c r="F38" s="130">
        <f>'企業別業績表'!E15</f>
      </c>
      <c r="G38" s="130">
        <f>'企業別業績表'!F15</f>
      </c>
      <c r="H38" s="402"/>
      <c r="I38" s="406"/>
      <c r="J38" s="131"/>
      <c r="K38" s="130">
        <f>'企業別業績表'!C25</f>
      </c>
      <c r="L38" s="130">
        <f>'企業別業績表'!D25</f>
      </c>
      <c r="M38" s="130">
        <f>'企業別業績表'!E25</f>
      </c>
      <c r="N38" s="130">
        <f>'企業別業績表'!F25</f>
      </c>
      <c r="O38" s="402"/>
    </row>
    <row r="39" spans="1:15" ht="19.5" customHeight="1">
      <c r="A39" s="131"/>
      <c r="B39" s="408"/>
      <c r="C39" s="409"/>
      <c r="D39" s="409"/>
      <c r="E39" s="409"/>
      <c r="F39" s="409"/>
      <c r="G39" s="409"/>
      <c r="H39" s="410"/>
      <c r="I39" s="408"/>
      <c r="J39" s="409"/>
      <c r="K39" s="409"/>
      <c r="L39" s="409"/>
      <c r="M39" s="409"/>
      <c r="N39" s="409"/>
      <c r="O39" s="410"/>
    </row>
    <row r="40" spans="6:7" ht="13.5" customHeight="1">
      <c r="F40" s="21" t="s">
        <v>211</v>
      </c>
      <c r="G40" s="131" t="str">
        <f>'配布資料（グループ用）'!C50</f>
        <v>未入力</v>
      </c>
    </row>
  </sheetData>
  <sheetProtection sheet="1" objects="1" scenarios="1"/>
  <mergeCells count="74">
    <mergeCell ref="B1:C1"/>
    <mergeCell ref="K35:N35"/>
    <mergeCell ref="K27:N27"/>
    <mergeCell ref="K29:N29"/>
    <mergeCell ref="K30:N30"/>
    <mergeCell ref="K34:N34"/>
    <mergeCell ref="K23:L24"/>
    <mergeCell ref="M23:N24"/>
    <mergeCell ref="K25:K26"/>
    <mergeCell ref="L25:L26"/>
    <mergeCell ref="M25:M26"/>
    <mergeCell ref="N25:N26"/>
    <mergeCell ref="N15:N18"/>
    <mergeCell ref="J19:J22"/>
    <mergeCell ref="K19:K22"/>
    <mergeCell ref="L19:L22"/>
    <mergeCell ref="M19:M22"/>
    <mergeCell ref="N19:N22"/>
    <mergeCell ref="J15:J18"/>
    <mergeCell ref="K15:K18"/>
    <mergeCell ref="L15:L18"/>
    <mergeCell ref="M15:M18"/>
    <mergeCell ref="N7:N10"/>
    <mergeCell ref="J11:J14"/>
    <mergeCell ref="K11:K14"/>
    <mergeCell ref="L11:L14"/>
    <mergeCell ref="M11:M14"/>
    <mergeCell ref="N11:N14"/>
    <mergeCell ref="D35:G35"/>
    <mergeCell ref="I3:O3"/>
    <mergeCell ref="I4:O4"/>
    <mergeCell ref="K5:L6"/>
    <mergeCell ref="M5:N6"/>
    <mergeCell ref="I6:I22"/>
    <mergeCell ref="J7:J10"/>
    <mergeCell ref="K7:K10"/>
    <mergeCell ref="L7:L10"/>
    <mergeCell ref="M7:M10"/>
    <mergeCell ref="D27:G27"/>
    <mergeCell ref="D29:G29"/>
    <mergeCell ref="D30:G30"/>
    <mergeCell ref="D34:G34"/>
    <mergeCell ref="D23:E24"/>
    <mergeCell ref="F23:G24"/>
    <mergeCell ref="D25:D26"/>
    <mergeCell ref="E25:E26"/>
    <mergeCell ref="F25:F26"/>
    <mergeCell ref="G25:G26"/>
    <mergeCell ref="G15:G18"/>
    <mergeCell ref="C19:C22"/>
    <mergeCell ref="D19:D22"/>
    <mergeCell ref="E19:E22"/>
    <mergeCell ref="F19:F22"/>
    <mergeCell ref="G19:G22"/>
    <mergeCell ref="C15:C18"/>
    <mergeCell ref="D15:D18"/>
    <mergeCell ref="E15:E18"/>
    <mergeCell ref="F15:F18"/>
    <mergeCell ref="G7:G10"/>
    <mergeCell ref="C11:C14"/>
    <mergeCell ref="D11:D14"/>
    <mergeCell ref="E11:E14"/>
    <mergeCell ref="F11:F14"/>
    <mergeCell ref="G11:G14"/>
    <mergeCell ref="I1:J1"/>
    <mergeCell ref="B3:H3"/>
    <mergeCell ref="B4:H4"/>
    <mergeCell ref="D5:E6"/>
    <mergeCell ref="F5:G6"/>
    <mergeCell ref="B6:B22"/>
    <mergeCell ref="C7:C10"/>
    <mergeCell ref="D7:D10"/>
    <mergeCell ref="E7:E10"/>
    <mergeCell ref="F7:F10"/>
  </mergeCells>
  <conditionalFormatting sqref="K37:N38 D37:G38 K32:N33 D32:G33">
    <cfRule type="expression" priority="1" dxfId="50" stopIfTrue="1">
      <formula>$G$40&lt;&gt;"入力完了"</formula>
    </cfRule>
  </conditionalFormatting>
  <conditionalFormatting sqref="D7:E14 K7:L14">
    <cfRule type="expression" priority="2" dxfId="52" stopIfTrue="1">
      <formula>$G$40&lt;&gt;"入力完了"</formula>
    </cfRule>
  </conditionalFormatting>
  <conditionalFormatting sqref="F7:G14 M7:N14">
    <cfRule type="expression" priority="3" dxfId="53" stopIfTrue="1">
      <formula>$G$40&lt;&gt;"入力完了"</formula>
    </cfRule>
  </conditionalFormatting>
  <conditionalFormatting sqref="D15:E22 K15:L22">
    <cfRule type="expression" priority="4" dxfId="54" stopIfTrue="1">
      <formula>$G$40&lt;&gt;"入力完了"</formula>
    </cfRule>
  </conditionalFormatting>
  <conditionalFormatting sqref="F15:G22 M15:N22">
    <cfRule type="expression" priority="5" dxfId="55" stopIfTrue="1">
      <formula>$G$40&lt;&gt;"入力完了"</formula>
    </cfRule>
  </conditionalFormatting>
  <hyperlinks>
    <hyperlink ref="B1:C1" location="メニュー!B35" display="メニューへ"/>
    <hyperlink ref="I1:J1" location="メニュー!B35" display="メニューへ"/>
  </hyperlinks>
  <printOptions horizontalCentered="1" verticalCentered="1"/>
  <pageMargins left="0" right="0" top="0" bottom="0" header="0" footer="0"/>
  <pageSetup blackAndWhite="1" horizontalDpi="300" verticalDpi="300" orientation="portrait" paperSize="9" r:id="rId1"/>
  <rowBreaks count="1" manualBreakCount="1">
    <brk id="39" max="255"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U73"/>
  <sheetViews>
    <sheetView showGridLines="0" zoomScale="80" zoomScaleNormal="80" zoomScalePageLayoutView="0" workbookViewId="0" topLeftCell="A1">
      <selection activeCell="C7" sqref="C7"/>
    </sheetView>
  </sheetViews>
  <sheetFormatPr defaultColWidth="9.00390625" defaultRowHeight="12.75" customHeight="1"/>
  <cols>
    <col min="1" max="1" width="2.75390625" style="19" customWidth="1"/>
    <col min="2" max="2" width="20.75390625" style="19" customWidth="1"/>
    <col min="3" max="6" width="19.375" style="19" customWidth="1"/>
    <col min="7" max="7" width="20.75390625" style="19" customWidth="1"/>
    <col min="8" max="11" width="19.375" style="19" customWidth="1"/>
    <col min="12" max="12" width="20.75390625" style="19" customWidth="1"/>
    <col min="13" max="16" width="19.375" style="19" customWidth="1"/>
    <col min="17" max="17" width="20.75390625" style="19" customWidth="1"/>
    <col min="18" max="21" width="19.375" style="19" customWidth="1"/>
    <col min="22" max="16384" width="9.125" style="19" customWidth="1"/>
  </cols>
  <sheetData>
    <row r="1" spans="1:21" s="35" customFormat="1" ht="12.75" customHeight="1">
      <c r="A1" s="197"/>
      <c r="B1" s="440" t="s">
        <v>19</v>
      </c>
      <c r="C1" s="389"/>
      <c r="D1" s="389"/>
      <c r="E1" s="389"/>
      <c r="F1" s="389"/>
      <c r="G1" s="440" t="s">
        <v>19</v>
      </c>
      <c r="H1" s="206"/>
      <c r="I1" s="389"/>
      <c r="J1" s="389"/>
      <c r="K1" s="389"/>
      <c r="L1" s="440" t="s">
        <v>19</v>
      </c>
      <c r="M1" s="206"/>
      <c r="N1" s="389"/>
      <c r="O1" s="389"/>
      <c r="P1" s="389"/>
      <c r="Q1" s="440" t="s">
        <v>19</v>
      </c>
      <c r="R1" s="206"/>
      <c r="S1" s="389"/>
      <c r="T1" s="389"/>
      <c r="U1" s="389"/>
    </row>
    <row r="2" spans="1:21" ht="12.75" customHeight="1">
      <c r="A2" s="412"/>
      <c r="B2" s="412"/>
      <c r="C2" s="131"/>
      <c r="D2" s="131"/>
      <c r="E2" s="131"/>
      <c r="F2" s="131"/>
      <c r="G2" s="412"/>
      <c r="H2" s="131"/>
      <c r="I2" s="131"/>
      <c r="J2" s="131"/>
      <c r="K2" s="131"/>
      <c r="L2" s="131"/>
      <c r="M2" s="131"/>
      <c r="N2" s="131"/>
      <c r="O2" s="131"/>
      <c r="P2" s="131"/>
      <c r="Q2" s="131"/>
      <c r="R2" s="131"/>
      <c r="S2" s="131"/>
      <c r="T2" s="131"/>
      <c r="U2" s="131"/>
    </row>
    <row r="3" spans="1:21" ht="12.75" customHeight="1">
      <c r="A3" s="131"/>
      <c r="B3" s="606" t="str">
        <f>CONCATENATE("期　別　業　績　表　（",'配布資料（グループ用）'!F11,"）")</f>
        <v>期　別　業　績　表　（Ａ社）</v>
      </c>
      <c r="C3" s="606"/>
      <c r="D3" s="606"/>
      <c r="E3" s="606"/>
      <c r="F3" s="606"/>
      <c r="G3" s="606" t="str">
        <f>CONCATENATE("期　別　業　績　表　（",'配布資料（グループ用）'!F12,"）")</f>
        <v>期　別　業　績　表　（Ｂ社）</v>
      </c>
      <c r="H3" s="606"/>
      <c r="I3" s="606"/>
      <c r="J3" s="606"/>
      <c r="K3" s="606"/>
      <c r="L3" s="606" t="str">
        <f>CONCATENATE("期　別　業　績　表　（",'配布資料（グループ用）'!F13,"）")</f>
        <v>期　別　業　績　表　（Ｃ社）</v>
      </c>
      <c r="M3" s="606"/>
      <c r="N3" s="606"/>
      <c r="O3" s="606"/>
      <c r="P3" s="606"/>
      <c r="Q3" s="606" t="str">
        <f>CONCATENATE("期　別　業　績　表　（",'配布資料（グループ用）'!F14,"）")</f>
        <v>期　別　業　績　表　（Ｄ社）</v>
      </c>
      <c r="R3" s="606"/>
      <c r="S3" s="606"/>
      <c r="T3" s="606"/>
      <c r="U3" s="606"/>
    </row>
    <row r="4" spans="1:21" ht="12.75" customHeight="1">
      <c r="A4" s="131"/>
      <c r="B4" s="611"/>
      <c r="C4" s="611"/>
      <c r="D4" s="611"/>
      <c r="E4" s="611"/>
      <c r="F4" s="611"/>
      <c r="G4" s="611"/>
      <c r="H4" s="611"/>
      <c r="I4" s="611"/>
      <c r="J4" s="611"/>
      <c r="K4" s="611"/>
      <c r="L4" s="611"/>
      <c r="M4" s="611"/>
      <c r="N4" s="611"/>
      <c r="O4" s="611"/>
      <c r="P4" s="611"/>
      <c r="Q4" s="611"/>
      <c r="R4" s="611"/>
      <c r="S4" s="611"/>
      <c r="T4" s="611"/>
      <c r="U4" s="611"/>
    </row>
    <row r="5" spans="1:21" ht="12.75" customHeight="1">
      <c r="A5" s="131"/>
      <c r="B5" s="131"/>
      <c r="C5" s="131"/>
      <c r="D5" s="131"/>
      <c r="E5" s="131"/>
      <c r="F5" s="131"/>
      <c r="G5" s="131"/>
      <c r="H5" s="131"/>
      <c r="I5" s="131"/>
      <c r="J5" s="131"/>
      <c r="K5" s="131"/>
      <c r="L5" s="131"/>
      <c r="M5" s="131"/>
      <c r="N5" s="131"/>
      <c r="O5" s="131"/>
      <c r="P5" s="131"/>
      <c r="Q5" s="131"/>
      <c r="R5" s="131"/>
      <c r="S5" s="131"/>
      <c r="T5" s="131"/>
      <c r="U5" s="131"/>
    </row>
    <row r="6" spans="1:21" ht="12.75" customHeight="1">
      <c r="A6" s="131"/>
      <c r="B6" s="435"/>
      <c r="C6" s="436" t="str">
        <f>'Ａ社'!L6</f>
        <v>第Ⅰ期</v>
      </c>
      <c r="D6" s="436" t="str">
        <f>'Ａ社'!O6</f>
        <v>第Ⅱ期</v>
      </c>
      <c r="E6" s="436" t="str">
        <f>'Ａ社'!R6</f>
        <v>第Ⅲ期</v>
      </c>
      <c r="F6" s="436" t="str">
        <f>'Ａ社'!U6</f>
        <v>第Ⅳ期</v>
      </c>
      <c r="G6" s="435"/>
      <c r="H6" s="436" t="str">
        <f>'Ｂ社'!L6</f>
        <v>第Ⅰ期</v>
      </c>
      <c r="I6" s="436" t="str">
        <f>'Ｂ社'!O6</f>
        <v>第Ⅱ期</v>
      </c>
      <c r="J6" s="436" t="str">
        <f>'Ｂ社'!R6</f>
        <v>第Ⅲ期</v>
      </c>
      <c r="K6" s="436" t="str">
        <f>'Ｂ社'!U6</f>
        <v>第Ⅳ期</v>
      </c>
      <c r="L6" s="435"/>
      <c r="M6" s="436" t="str">
        <f>'Ｃ社'!L6</f>
        <v>第Ⅰ期</v>
      </c>
      <c r="N6" s="436" t="str">
        <f>'Ｃ社'!O6</f>
        <v>第Ⅱ期</v>
      </c>
      <c r="O6" s="436" t="str">
        <f>'Ｃ社'!R6</f>
        <v>第Ⅲ期</v>
      </c>
      <c r="P6" s="436" t="str">
        <f>'Ｃ社'!U6</f>
        <v>第Ⅳ期</v>
      </c>
      <c r="Q6" s="435"/>
      <c r="R6" s="436" t="str">
        <f>'Ｄ社'!L6</f>
        <v>第Ⅰ期</v>
      </c>
      <c r="S6" s="436" t="str">
        <f>'Ｄ社'!O6</f>
        <v>第Ⅱ期</v>
      </c>
      <c r="T6" s="436" t="str">
        <f>'Ｄ社'!R6</f>
        <v>第Ⅲ期</v>
      </c>
      <c r="U6" s="436" t="str">
        <f>'Ｄ社'!U6</f>
        <v>第Ⅳ期</v>
      </c>
    </row>
    <row r="7" spans="1:21" ht="12.75" customHeight="1">
      <c r="A7" s="131"/>
      <c r="B7" s="419" t="s">
        <v>223</v>
      </c>
      <c r="C7" s="137" t="e">
        <f>'Ａ社'!L8</f>
        <v>#N/A</v>
      </c>
      <c r="D7" s="137" t="e">
        <f>'Ａ社'!O8</f>
        <v>#N/A</v>
      </c>
      <c r="E7" s="137" t="e">
        <f>'Ａ社'!R8</f>
        <v>#N/A</v>
      </c>
      <c r="F7" s="137" t="e">
        <f>'Ａ社'!U8</f>
        <v>#N/A</v>
      </c>
      <c r="G7" s="419" t="s">
        <v>223</v>
      </c>
      <c r="H7" s="137" t="e">
        <f>'Ｂ社'!L8</f>
        <v>#N/A</v>
      </c>
      <c r="I7" s="137" t="e">
        <f>'Ｂ社'!O8</f>
        <v>#N/A</v>
      </c>
      <c r="J7" s="137" t="e">
        <f>'Ｂ社'!R8</f>
        <v>#N/A</v>
      </c>
      <c r="K7" s="137" t="e">
        <f>'Ｂ社'!U8</f>
        <v>#N/A</v>
      </c>
      <c r="L7" s="419" t="s">
        <v>223</v>
      </c>
      <c r="M7" s="137" t="e">
        <f>'Ｃ社'!L8</f>
        <v>#N/A</v>
      </c>
      <c r="N7" s="137" t="e">
        <f>'Ｃ社'!O8</f>
        <v>#N/A</v>
      </c>
      <c r="O7" s="137" t="e">
        <f>'Ｃ社'!R8</f>
        <v>#N/A</v>
      </c>
      <c r="P7" s="137" t="e">
        <f>'Ｃ社'!U8</f>
        <v>#N/A</v>
      </c>
      <c r="Q7" s="419" t="s">
        <v>223</v>
      </c>
      <c r="R7" s="137" t="e">
        <f>'Ｄ社'!L8</f>
        <v>#N/A</v>
      </c>
      <c r="S7" s="137" t="e">
        <f>'Ｄ社'!O8</f>
        <v>#N/A</v>
      </c>
      <c r="T7" s="137" t="e">
        <f>'Ｄ社'!R8</f>
        <v>#N/A</v>
      </c>
      <c r="U7" s="137" t="e">
        <f>'Ｄ社'!U8</f>
        <v>#N/A</v>
      </c>
    </row>
    <row r="8" spans="1:21" ht="12.75" customHeight="1">
      <c r="A8" s="131"/>
      <c r="B8" s="430" t="s">
        <v>224</v>
      </c>
      <c r="C8" s="167">
        <f>'Ａ社'!L9</f>
        <v>200</v>
      </c>
      <c r="D8" s="167">
        <f>'Ａ社'!O9</f>
        <v>300</v>
      </c>
      <c r="E8" s="167">
        <f>'Ａ社'!R9</f>
        <v>400</v>
      </c>
      <c r="F8" s="167">
        <f>'Ａ社'!U9</f>
        <v>300</v>
      </c>
      <c r="G8" s="430" t="s">
        <v>224</v>
      </c>
      <c r="H8" s="167">
        <f>'Ｂ社'!L9</f>
        <v>200</v>
      </c>
      <c r="I8" s="167">
        <f>'Ｂ社'!O9</f>
        <v>300</v>
      </c>
      <c r="J8" s="167">
        <f>'Ｂ社'!R9</f>
        <v>400</v>
      </c>
      <c r="K8" s="167">
        <f>'Ｂ社'!U9</f>
        <v>300</v>
      </c>
      <c r="L8" s="430" t="s">
        <v>224</v>
      </c>
      <c r="M8" s="167">
        <f>'Ｃ社'!L9</f>
        <v>200</v>
      </c>
      <c r="N8" s="167">
        <f>'Ｃ社'!O9</f>
        <v>300</v>
      </c>
      <c r="O8" s="167">
        <f>'Ｃ社'!R9</f>
        <v>400</v>
      </c>
      <c r="P8" s="167">
        <f>'Ｃ社'!U9</f>
        <v>300</v>
      </c>
      <c r="Q8" s="430" t="s">
        <v>224</v>
      </c>
      <c r="R8" s="167">
        <f>'Ｄ社'!L9</f>
        <v>200</v>
      </c>
      <c r="S8" s="167">
        <f>'Ｄ社'!O9</f>
        <v>300</v>
      </c>
      <c r="T8" s="167">
        <f>'Ｄ社'!R9</f>
        <v>400</v>
      </c>
      <c r="U8" s="167">
        <f>'Ｄ社'!U9</f>
        <v>300</v>
      </c>
    </row>
    <row r="9" spans="1:21" ht="12.75" customHeight="1">
      <c r="A9" s="131"/>
      <c r="B9" s="131"/>
      <c r="C9" s="131"/>
      <c r="D9" s="131"/>
      <c r="E9" s="131"/>
      <c r="F9" s="131"/>
      <c r="G9" s="131"/>
      <c r="H9" s="131"/>
      <c r="I9" s="131"/>
      <c r="J9" s="131"/>
      <c r="K9" s="131"/>
      <c r="L9" s="131"/>
      <c r="M9" s="131"/>
      <c r="N9" s="131"/>
      <c r="O9" s="131"/>
      <c r="P9" s="131"/>
      <c r="Q9" s="131"/>
      <c r="R9" s="131"/>
      <c r="S9" s="131"/>
      <c r="T9" s="131"/>
      <c r="U9" s="131"/>
    </row>
    <row r="10" spans="1:21" ht="12.75" customHeight="1">
      <c r="A10" s="131"/>
      <c r="B10" s="682" t="s">
        <v>222</v>
      </c>
      <c r="C10" s="682"/>
      <c r="D10" s="682"/>
      <c r="E10" s="682"/>
      <c r="F10" s="682"/>
      <c r="G10" s="682" t="s">
        <v>222</v>
      </c>
      <c r="H10" s="682"/>
      <c r="I10" s="682"/>
      <c r="J10" s="682"/>
      <c r="K10" s="682"/>
      <c r="L10" s="682" t="s">
        <v>222</v>
      </c>
      <c r="M10" s="682"/>
      <c r="N10" s="682"/>
      <c r="O10" s="682"/>
      <c r="P10" s="682"/>
      <c r="Q10" s="682" t="s">
        <v>222</v>
      </c>
      <c r="R10" s="682"/>
      <c r="S10" s="682"/>
      <c r="T10" s="682"/>
      <c r="U10" s="682"/>
    </row>
    <row r="11" spans="1:21" ht="12.75" customHeight="1">
      <c r="A11" s="131"/>
      <c r="B11" s="416"/>
      <c r="C11" s="436" t="str">
        <f>C6</f>
        <v>第Ⅰ期</v>
      </c>
      <c r="D11" s="436" t="str">
        <f>D6</f>
        <v>第Ⅱ期</v>
      </c>
      <c r="E11" s="436" t="str">
        <f>E6</f>
        <v>第Ⅲ期</v>
      </c>
      <c r="F11" s="436" t="str">
        <f>F6</f>
        <v>第Ⅳ期</v>
      </c>
      <c r="G11" s="416"/>
      <c r="H11" s="436" t="str">
        <f>H6</f>
        <v>第Ⅰ期</v>
      </c>
      <c r="I11" s="436" t="str">
        <f>I6</f>
        <v>第Ⅱ期</v>
      </c>
      <c r="J11" s="436" t="str">
        <f>J6</f>
        <v>第Ⅲ期</v>
      </c>
      <c r="K11" s="436" t="str">
        <f>K6</f>
        <v>第Ⅳ期</v>
      </c>
      <c r="L11" s="416"/>
      <c r="M11" s="436" t="str">
        <f>M6</f>
        <v>第Ⅰ期</v>
      </c>
      <c r="N11" s="436" t="str">
        <f>N6</f>
        <v>第Ⅱ期</v>
      </c>
      <c r="O11" s="436" t="str">
        <f>O6</f>
        <v>第Ⅲ期</v>
      </c>
      <c r="P11" s="436" t="str">
        <f>P6</f>
        <v>第Ⅳ期</v>
      </c>
      <c r="Q11" s="416"/>
      <c r="R11" s="436" t="str">
        <f>R6</f>
        <v>第Ⅰ期</v>
      </c>
      <c r="S11" s="436" t="str">
        <f>S6</f>
        <v>第Ⅱ期</v>
      </c>
      <c r="T11" s="436" t="str">
        <f>T6</f>
        <v>第Ⅲ期</v>
      </c>
      <c r="U11" s="436" t="str">
        <f>U6</f>
        <v>第Ⅳ期</v>
      </c>
    </row>
    <row r="12" spans="1:21" ht="12.75" customHeight="1">
      <c r="A12" s="131"/>
      <c r="B12" s="419" t="s">
        <v>247</v>
      </c>
      <c r="C12" s="168">
        <f>'Ａ社'!K8</f>
        <v>0</v>
      </c>
      <c r="D12" s="168">
        <f>'Ａ社'!N8</f>
        <v>0</v>
      </c>
      <c r="E12" s="168">
        <f>'Ａ社'!Q8</f>
        <v>0</v>
      </c>
      <c r="F12" s="168">
        <f>'Ａ社'!T8</f>
        <v>0</v>
      </c>
      <c r="G12" s="419" t="s">
        <v>247</v>
      </c>
      <c r="H12" s="168">
        <f>'Ｂ社'!K8</f>
        <v>0</v>
      </c>
      <c r="I12" s="168">
        <f>'Ｂ社'!N8</f>
        <v>0</v>
      </c>
      <c r="J12" s="168">
        <f>'Ｂ社'!Q8</f>
        <v>0</v>
      </c>
      <c r="K12" s="168">
        <f>'Ｂ社'!T8</f>
        <v>0</v>
      </c>
      <c r="L12" s="419" t="s">
        <v>247</v>
      </c>
      <c r="M12" s="168">
        <f>'Ｃ社'!K8</f>
        <v>0</v>
      </c>
      <c r="N12" s="168">
        <f>'Ｃ社'!N8</f>
        <v>0</v>
      </c>
      <c r="O12" s="168">
        <f>'Ｃ社'!Q8</f>
        <v>0</v>
      </c>
      <c r="P12" s="168">
        <f>'Ｃ社'!T8</f>
        <v>0</v>
      </c>
      <c r="Q12" s="419" t="s">
        <v>247</v>
      </c>
      <c r="R12" s="168">
        <f>'Ｄ社'!K8</f>
        <v>0</v>
      </c>
      <c r="S12" s="168">
        <f>'Ｄ社'!N8</f>
        <v>0</v>
      </c>
      <c r="T12" s="168">
        <f>'Ｄ社'!Q8</f>
        <v>0</v>
      </c>
      <c r="U12" s="168">
        <f>'Ｄ社'!T8</f>
        <v>0</v>
      </c>
    </row>
    <row r="13" spans="1:21" ht="12.75" customHeight="1">
      <c r="A13" s="131"/>
      <c r="B13" s="419" t="s">
        <v>248</v>
      </c>
      <c r="C13" s="169">
        <f>'Ａ社'!K9</f>
        <v>0</v>
      </c>
      <c r="D13" s="169">
        <f>'Ａ社'!N9</f>
        <v>0</v>
      </c>
      <c r="E13" s="169">
        <f>'Ａ社'!Q9</f>
        <v>0</v>
      </c>
      <c r="F13" s="169">
        <f>'Ａ社'!T9</f>
        <v>0</v>
      </c>
      <c r="G13" s="419" t="s">
        <v>248</v>
      </c>
      <c r="H13" s="169">
        <f>'Ｂ社'!K9</f>
        <v>0</v>
      </c>
      <c r="I13" s="169">
        <f>'Ｂ社'!N9</f>
        <v>0</v>
      </c>
      <c r="J13" s="169">
        <f>'Ｂ社'!Q9</f>
        <v>0</v>
      </c>
      <c r="K13" s="169">
        <f>'Ｂ社'!T9</f>
        <v>0</v>
      </c>
      <c r="L13" s="419" t="s">
        <v>248</v>
      </c>
      <c r="M13" s="169">
        <f>'Ｃ社'!K9</f>
        <v>0</v>
      </c>
      <c r="N13" s="169">
        <f>'Ｃ社'!N9</f>
        <v>0</v>
      </c>
      <c r="O13" s="169">
        <f>'Ｃ社'!Q9</f>
        <v>0</v>
      </c>
      <c r="P13" s="169">
        <f>'Ｃ社'!T9</f>
        <v>0</v>
      </c>
      <c r="Q13" s="419" t="s">
        <v>248</v>
      </c>
      <c r="R13" s="169">
        <f>'Ｄ社'!K9</f>
        <v>0</v>
      </c>
      <c r="S13" s="169">
        <f>'Ｄ社'!N9</f>
        <v>0</v>
      </c>
      <c r="T13" s="169">
        <f>'Ｄ社'!Q9</f>
        <v>0</v>
      </c>
      <c r="U13" s="169">
        <f>'Ｄ社'!T9</f>
        <v>0</v>
      </c>
    </row>
    <row r="14" spans="1:21" ht="12.75" customHeight="1">
      <c r="A14" s="131"/>
      <c r="B14" s="419" t="s">
        <v>66</v>
      </c>
      <c r="C14" s="169">
        <f>'Ａ社'!K10</f>
        <v>0</v>
      </c>
      <c r="D14" s="169">
        <f>'Ａ社'!N10</f>
        <v>0</v>
      </c>
      <c r="E14" s="169">
        <f>'Ａ社'!Q10</f>
        <v>0</v>
      </c>
      <c r="F14" s="169">
        <f>'Ａ社'!T10</f>
        <v>0</v>
      </c>
      <c r="G14" s="419" t="s">
        <v>66</v>
      </c>
      <c r="H14" s="169">
        <f>'Ｂ社'!K10</f>
        <v>0</v>
      </c>
      <c r="I14" s="169">
        <f>'Ｂ社'!N10</f>
        <v>0</v>
      </c>
      <c r="J14" s="169">
        <f>'Ｂ社'!Q10</f>
        <v>0</v>
      </c>
      <c r="K14" s="169">
        <f>'Ｂ社'!T10</f>
        <v>0</v>
      </c>
      <c r="L14" s="419" t="s">
        <v>66</v>
      </c>
      <c r="M14" s="169">
        <f>'Ｃ社'!K10</f>
        <v>0</v>
      </c>
      <c r="N14" s="169">
        <f>'Ｃ社'!N10</f>
        <v>0</v>
      </c>
      <c r="O14" s="169">
        <f>'Ｃ社'!Q10</f>
        <v>0</v>
      </c>
      <c r="P14" s="169">
        <f>'Ｃ社'!T10</f>
        <v>0</v>
      </c>
      <c r="Q14" s="419" t="s">
        <v>66</v>
      </c>
      <c r="R14" s="169">
        <f>'Ｄ社'!K10</f>
        <v>0</v>
      </c>
      <c r="S14" s="169">
        <f>'Ｄ社'!N10</f>
        <v>0</v>
      </c>
      <c r="T14" s="169">
        <f>'Ｄ社'!Q10</f>
        <v>0</v>
      </c>
      <c r="U14" s="169">
        <f>'Ｄ社'!T10</f>
        <v>0</v>
      </c>
    </row>
    <row r="15" spans="1:21" ht="12.75" customHeight="1">
      <c r="A15" s="131"/>
      <c r="B15" s="419" t="s">
        <v>68</v>
      </c>
      <c r="C15" s="169">
        <f>'Ａ社'!K11</f>
        <v>0</v>
      </c>
      <c r="D15" s="169">
        <f>'Ａ社'!N11</f>
        <v>0</v>
      </c>
      <c r="E15" s="169">
        <f>'Ａ社'!Q11</f>
        <v>0</v>
      </c>
      <c r="F15" s="169">
        <f>'Ａ社'!T11</f>
        <v>0</v>
      </c>
      <c r="G15" s="419" t="s">
        <v>68</v>
      </c>
      <c r="H15" s="169">
        <f>'Ｂ社'!K11</f>
        <v>0</v>
      </c>
      <c r="I15" s="169">
        <f>'Ｂ社'!N11</f>
        <v>0</v>
      </c>
      <c r="J15" s="169">
        <f>'Ｂ社'!Q11</f>
        <v>0</v>
      </c>
      <c r="K15" s="169">
        <f>'Ｂ社'!T11</f>
        <v>0</v>
      </c>
      <c r="L15" s="419" t="s">
        <v>68</v>
      </c>
      <c r="M15" s="169">
        <f>'Ｃ社'!K11</f>
        <v>0</v>
      </c>
      <c r="N15" s="169">
        <f>'Ｃ社'!N11</f>
        <v>0</v>
      </c>
      <c r="O15" s="169">
        <f>'Ｃ社'!Q11</f>
        <v>0</v>
      </c>
      <c r="P15" s="169">
        <f>'Ｃ社'!T11</f>
        <v>0</v>
      </c>
      <c r="Q15" s="419" t="s">
        <v>68</v>
      </c>
      <c r="R15" s="169">
        <f>'Ｄ社'!K11</f>
        <v>0</v>
      </c>
      <c r="S15" s="169">
        <f>'Ｄ社'!N11</f>
        <v>0</v>
      </c>
      <c r="T15" s="169">
        <f>'Ｄ社'!Q11</f>
        <v>0</v>
      </c>
      <c r="U15" s="169">
        <f>'Ｄ社'!T11</f>
        <v>0</v>
      </c>
    </row>
    <row r="16" spans="1:21" ht="12.75" customHeight="1">
      <c r="A16" s="131"/>
      <c r="B16" s="419" t="s">
        <v>177</v>
      </c>
      <c r="C16" s="169">
        <f>'Ａ社'!K12</f>
        <v>0</v>
      </c>
      <c r="D16" s="169">
        <f>'Ａ社'!N12</f>
        <v>0</v>
      </c>
      <c r="E16" s="169">
        <f>'Ａ社'!Q12</f>
        <v>0</v>
      </c>
      <c r="F16" s="169">
        <f>'Ａ社'!T12</f>
        <v>0</v>
      </c>
      <c r="G16" s="419" t="s">
        <v>177</v>
      </c>
      <c r="H16" s="169">
        <f>'Ｂ社'!K12</f>
        <v>0</v>
      </c>
      <c r="I16" s="169">
        <f>'Ｂ社'!N12</f>
        <v>0</v>
      </c>
      <c r="J16" s="169">
        <f>'Ｂ社'!Q12</f>
        <v>0</v>
      </c>
      <c r="K16" s="169">
        <f>'Ｂ社'!T12</f>
        <v>0</v>
      </c>
      <c r="L16" s="419" t="s">
        <v>177</v>
      </c>
      <c r="M16" s="169">
        <f>'Ｃ社'!K12</f>
        <v>0</v>
      </c>
      <c r="N16" s="169">
        <f>'Ｃ社'!N12</f>
        <v>0</v>
      </c>
      <c r="O16" s="169">
        <f>'Ｃ社'!Q12</f>
        <v>0</v>
      </c>
      <c r="P16" s="169">
        <f>'Ｃ社'!T12</f>
        <v>0</v>
      </c>
      <c r="Q16" s="419" t="s">
        <v>177</v>
      </c>
      <c r="R16" s="169">
        <f>'Ｄ社'!K12</f>
        <v>0</v>
      </c>
      <c r="S16" s="169">
        <f>'Ｄ社'!N12</f>
        <v>0</v>
      </c>
      <c r="T16" s="169">
        <f>'Ｄ社'!Q12</f>
        <v>0</v>
      </c>
      <c r="U16" s="169">
        <f>'Ｄ社'!T12</f>
        <v>0</v>
      </c>
    </row>
    <row r="17" spans="1:21" ht="12.75" customHeight="1">
      <c r="A17" s="131"/>
      <c r="B17" s="131"/>
      <c r="C17" s="131"/>
      <c r="D17" s="131"/>
      <c r="E17" s="131"/>
      <c r="F17" s="131"/>
      <c r="G17" s="131"/>
      <c r="H17" s="131"/>
      <c r="I17" s="131"/>
      <c r="J17" s="131"/>
      <c r="K17" s="131"/>
      <c r="L17" s="131"/>
      <c r="M17" s="131"/>
      <c r="N17" s="131"/>
      <c r="O17" s="131"/>
      <c r="P17" s="131"/>
      <c r="Q17" s="131"/>
      <c r="R17" s="131"/>
      <c r="S17" s="131"/>
      <c r="T17" s="131"/>
      <c r="U17" s="131"/>
    </row>
    <row r="18" spans="1:21" ht="12.75" customHeight="1">
      <c r="A18" s="131"/>
      <c r="B18" s="682" t="s">
        <v>184</v>
      </c>
      <c r="C18" s="682"/>
      <c r="D18" s="682"/>
      <c r="E18" s="682"/>
      <c r="F18" s="682"/>
      <c r="G18" s="682" t="s">
        <v>184</v>
      </c>
      <c r="H18" s="682"/>
      <c r="I18" s="682"/>
      <c r="J18" s="682"/>
      <c r="K18" s="682"/>
      <c r="L18" s="682" t="s">
        <v>184</v>
      </c>
      <c r="M18" s="682"/>
      <c r="N18" s="682"/>
      <c r="O18" s="682"/>
      <c r="P18" s="682"/>
      <c r="Q18" s="682" t="s">
        <v>184</v>
      </c>
      <c r="R18" s="682"/>
      <c r="S18" s="682"/>
      <c r="T18" s="682"/>
      <c r="U18" s="682"/>
    </row>
    <row r="19" spans="1:21" ht="12.75" customHeight="1">
      <c r="A19" s="131"/>
      <c r="B19" s="437"/>
      <c r="C19" s="436" t="str">
        <f>C6</f>
        <v>第Ⅰ期</v>
      </c>
      <c r="D19" s="436" t="str">
        <f>D6</f>
        <v>第Ⅱ期</v>
      </c>
      <c r="E19" s="436" t="str">
        <f>E6</f>
        <v>第Ⅲ期</v>
      </c>
      <c r="F19" s="436" t="str">
        <f>F6</f>
        <v>第Ⅳ期</v>
      </c>
      <c r="G19" s="437"/>
      <c r="H19" s="436" t="str">
        <f>H6</f>
        <v>第Ⅰ期</v>
      </c>
      <c r="I19" s="436" t="str">
        <f>I6</f>
        <v>第Ⅱ期</v>
      </c>
      <c r="J19" s="436" t="str">
        <f>J6</f>
        <v>第Ⅲ期</v>
      </c>
      <c r="K19" s="436" t="str">
        <f>K6</f>
        <v>第Ⅳ期</v>
      </c>
      <c r="L19" s="437"/>
      <c r="M19" s="436" t="str">
        <f>M6</f>
        <v>第Ⅰ期</v>
      </c>
      <c r="N19" s="436" t="str">
        <f>N6</f>
        <v>第Ⅱ期</v>
      </c>
      <c r="O19" s="436" t="str">
        <f>O6</f>
        <v>第Ⅲ期</v>
      </c>
      <c r="P19" s="436" t="str">
        <f>P6</f>
        <v>第Ⅳ期</v>
      </c>
      <c r="Q19" s="437"/>
      <c r="R19" s="436" t="str">
        <f>R6</f>
        <v>第Ⅰ期</v>
      </c>
      <c r="S19" s="436" t="str">
        <f>S6</f>
        <v>第Ⅱ期</v>
      </c>
      <c r="T19" s="436" t="str">
        <f>T6</f>
        <v>第Ⅲ期</v>
      </c>
      <c r="U19" s="436" t="str">
        <f>U6</f>
        <v>第Ⅳ期</v>
      </c>
    </row>
    <row r="20" spans="1:21" ht="12.75" customHeight="1">
      <c r="A20" s="131"/>
      <c r="B20" s="422" t="s">
        <v>225</v>
      </c>
      <c r="C20" s="170">
        <f>'Ａ社'!L16</f>
        <v>0</v>
      </c>
      <c r="D20" s="170">
        <f>'Ａ社'!O16</f>
        <v>0</v>
      </c>
      <c r="E20" s="170">
        <f>'Ａ社'!R16</f>
        <v>0</v>
      </c>
      <c r="F20" s="170">
        <f>'Ａ社'!U16</f>
        <v>0</v>
      </c>
      <c r="G20" s="422" t="s">
        <v>225</v>
      </c>
      <c r="H20" s="170">
        <f>'Ｂ社'!L16</f>
        <v>0</v>
      </c>
      <c r="I20" s="170">
        <f>'Ｂ社'!O16</f>
        <v>0</v>
      </c>
      <c r="J20" s="170">
        <f>'Ｂ社'!R16</f>
        <v>0</v>
      </c>
      <c r="K20" s="170">
        <f>'Ｂ社'!U16</f>
        <v>0</v>
      </c>
      <c r="L20" s="422" t="s">
        <v>225</v>
      </c>
      <c r="M20" s="170">
        <f>'Ｃ社'!L16</f>
        <v>0</v>
      </c>
      <c r="N20" s="170">
        <f>'Ｃ社'!O16</f>
        <v>0</v>
      </c>
      <c r="O20" s="170">
        <f>'Ｃ社'!R16</f>
        <v>0</v>
      </c>
      <c r="P20" s="170">
        <f>'Ｃ社'!U16</f>
        <v>0</v>
      </c>
      <c r="Q20" s="422" t="s">
        <v>225</v>
      </c>
      <c r="R20" s="170">
        <f>'Ｄ社'!L16</f>
        <v>0</v>
      </c>
      <c r="S20" s="170">
        <f>'Ｄ社'!O16</f>
        <v>0</v>
      </c>
      <c r="T20" s="170">
        <f>'Ｄ社'!R16</f>
        <v>0</v>
      </c>
      <c r="U20" s="170">
        <f>'Ｄ社'!U16</f>
        <v>0</v>
      </c>
    </row>
    <row r="21" spans="1:21" ht="12.75" customHeight="1">
      <c r="A21" s="131"/>
      <c r="B21" s="422" t="s">
        <v>226</v>
      </c>
      <c r="C21" s="170">
        <f>'Ａ社'!L17</f>
        <v>0</v>
      </c>
      <c r="D21" s="170">
        <f>'Ａ社'!O17</f>
        <v>0</v>
      </c>
      <c r="E21" s="170">
        <f>'Ａ社'!R17</f>
        <v>0</v>
      </c>
      <c r="F21" s="170">
        <f>'Ａ社'!U17</f>
        <v>0</v>
      </c>
      <c r="G21" s="422" t="s">
        <v>226</v>
      </c>
      <c r="H21" s="170">
        <f>'Ｂ社'!L17</f>
        <v>0</v>
      </c>
      <c r="I21" s="170">
        <f>'Ｂ社'!O17</f>
        <v>0</v>
      </c>
      <c r="J21" s="170">
        <f>'Ｂ社'!R17</f>
        <v>0</v>
      </c>
      <c r="K21" s="170">
        <f>'Ｂ社'!U17</f>
        <v>0</v>
      </c>
      <c r="L21" s="422" t="s">
        <v>226</v>
      </c>
      <c r="M21" s="170">
        <f>'Ｃ社'!L17</f>
        <v>0</v>
      </c>
      <c r="N21" s="170">
        <f>'Ｃ社'!O17</f>
        <v>0</v>
      </c>
      <c r="O21" s="170">
        <f>'Ｃ社'!R17</f>
        <v>0</v>
      </c>
      <c r="P21" s="170">
        <f>'Ｃ社'!U17</f>
        <v>0</v>
      </c>
      <c r="Q21" s="422" t="s">
        <v>226</v>
      </c>
      <c r="R21" s="170">
        <f>'Ｄ社'!L17</f>
        <v>0</v>
      </c>
      <c r="S21" s="170">
        <f>'Ｄ社'!O17</f>
        <v>0</v>
      </c>
      <c r="T21" s="170">
        <f>'Ｄ社'!R17</f>
        <v>0</v>
      </c>
      <c r="U21" s="170">
        <f>'Ｄ社'!U17</f>
        <v>0</v>
      </c>
    </row>
    <row r="22" spans="1:21" ht="12.75" customHeight="1">
      <c r="A22" s="131"/>
      <c r="B22" s="422" t="s">
        <v>227</v>
      </c>
      <c r="C22" s="170">
        <f>'Ａ社'!L18</f>
        <v>3000000</v>
      </c>
      <c r="D22" s="170">
        <f>'Ａ社'!O18</f>
        <v>3000000</v>
      </c>
      <c r="E22" s="170">
        <f>'Ａ社'!R18</f>
        <v>3000000</v>
      </c>
      <c r="F22" s="170">
        <f>'Ａ社'!U18</f>
        <v>3000000</v>
      </c>
      <c r="G22" s="422" t="s">
        <v>227</v>
      </c>
      <c r="H22" s="170">
        <f>'Ｂ社'!L18</f>
        <v>3000000</v>
      </c>
      <c r="I22" s="170">
        <f>'Ｂ社'!O18</f>
        <v>3000000</v>
      </c>
      <c r="J22" s="170">
        <f>'Ｂ社'!R18</f>
        <v>3000000</v>
      </c>
      <c r="K22" s="170">
        <f>'Ｂ社'!U18</f>
        <v>3000000</v>
      </c>
      <c r="L22" s="422" t="s">
        <v>227</v>
      </c>
      <c r="M22" s="170">
        <f>'Ｃ社'!L18</f>
        <v>3000000</v>
      </c>
      <c r="N22" s="170">
        <f>'Ｃ社'!O18</f>
        <v>3000000</v>
      </c>
      <c r="O22" s="170">
        <f>'Ｃ社'!R18</f>
        <v>3000000</v>
      </c>
      <c r="P22" s="170">
        <f>'Ｃ社'!U18</f>
        <v>3000000</v>
      </c>
      <c r="Q22" s="422" t="s">
        <v>227</v>
      </c>
      <c r="R22" s="170">
        <f>'Ｄ社'!L18</f>
        <v>3000000</v>
      </c>
      <c r="S22" s="170">
        <f>'Ｄ社'!O18</f>
        <v>3000000</v>
      </c>
      <c r="T22" s="170">
        <f>'Ｄ社'!R18</f>
        <v>3000000</v>
      </c>
      <c r="U22" s="170">
        <f>'Ｄ社'!U18</f>
        <v>3000000</v>
      </c>
    </row>
    <row r="23" spans="1:21" ht="12.75" customHeight="1">
      <c r="A23" s="131"/>
      <c r="B23" s="423" t="s">
        <v>228</v>
      </c>
      <c r="C23" s="171">
        <f>'Ａ社'!L19</f>
        <v>0</v>
      </c>
      <c r="D23" s="171">
        <f>'Ａ社'!O19</f>
        <v>0</v>
      </c>
      <c r="E23" s="171">
        <f>'Ａ社'!R19</f>
        <v>0</v>
      </c>
      <c r="F23" s="171">
        <f>'Ａ社'!U19</f>
        <v>0</v>
      </c>
      <c r="G23" s="423" t="s">
        <v>228</v>
      </c>
      <c r="H23" s="171">
        <f>'Ｂ社'!L19</f>
        <v>0</v>
      </c>
      <c r="I23" s="171">
        <f>'Ｂ社'!O19</f>
        <v>0</v>
      </c>
      <c r="J23" s="171">
        <f>'Ｂ社'!R19</f>
        <v>0</v>
      </c>
      <c r="K23" s="171">
        <f>'Ｂ社'!U19</f>
        <v>0</v>
      </c>
      <c r="L23" s="423" t="s">
        <v>228</v>
      </c>
      <c r="M23" s="171">
        <f>'Ｃ社'!L19</f>
        <v>0</v>
      </c>
      <c r="N23" s="171">
        <f>'Ｃ社'!O19</f>
        <v>0</v>
      </c>
      <c r="O23" s="171">
        <f>'Ｃ社'!R19</f>
        <v>0</v>
      </c>
      <c r="P23" s="171">
        <f>'Ｃ社'!U19</f>
        <v>0</v>
      </c>
      <c r="Q23" s="423" t="s">
        <v>228</v>
      </c>
      <c r="R23" s="171">
        <f>'Ｄ社'!L19</f>
        <v>0</v>
      </c>
      <c r="S23" s="171">
        <f>'Ｄ社'!O19</f>
        <v>0</v>
      </c>
      <c r="T23" s="171">
        <f>'Ｄ社'!R19</f>
        <v>0</v>
      </c>
      <c r="U23" s="171">
        <f>'Ｄ社'!U19</f>
        <v>0</v>
      </c>
    </row>
    <row r="24" spans="1:21" ht="12.75" customHeight="1">
      <c r="A24" s="131"/>
      <c r="B24" s="423" t="s">
        <v>229</v>
      </c>
      <c r="C24" s="172">
        <f>'Ａ社'!L20</f>
        <v>300000</v>
      </c>
      <c r="D24" s="172">
        <f>'Ａ社'!O20</f>
        <v>300000</v>
      </c>
      <c r="E24" s="172">
        <f>'Ａ社'!R20</f>
        <v>300000</v>
      </c>
      <c r="F24" s="172">
        <f>'Ａ社'!U20</f>
        <v>300000</v>
      </c>
      <c r="G24" s="423" t="s">
        <v>229</v>
      </c>
      <c r="H24" s="172">
        <f>'Ｂ社'!L20</f>
        <v>300000</v>
      </c>
      <c r="I24" s="172">
        <f>'Ｂ社'!O20</f>
        <v>300000</v>
      </c>
      <c r="J24" s="172">
        <f>'Ｂ社'!R20</f>
        <v>300000</v>
      </c>
      <c r="K24" s="172">
        <f>'Ｂ社'!U20</f>
        <v>300000</v>
      </c>
      <c r="L24" s="423" t="s">
        <v>229</v>
      </c>
      <c r="M24" s="172">
        <f>'Ｃ社'!L20</f>
        <v>300000</v>
      </c>
      <c r="N24" s="172">
        <f>'Ｃ社'!O20</f>
        <v>300000</v>
      </c>
      <c r="O24" s="172">
        <f>'Ｃ社'!R20</f>
        <v>300000</v>
      </c>
      <c r="P24" s="172">
        <f>'Ｃ社'!U20</f>
        <v>300000</v>
      </c>
      <c r="Q24" s="423" t="s">
        <v>229</v>
      </c>
      <c r="R24" s="172">
        <f>'Ｄ社'!L20</f>
        <v>300000</v>
      </c>
      <c r="S24" s="172">
        <f>'Ｄ社'!O20</f>
        <v>300000</v>
      </c>
      <c r="T24" s="172">
        <f>'Ｄ社'!R20</f>
        <v>300000</v>
      </c>
      <c r="U24" s="172">
        <f>'Ｄ社'!U20</f>
        <v>300000</v>
      </c>
    </row>
    <row r="25" spans="1:21" ht="12.75" customHeight="1">
      <c r="A25" s="131"/>
      <c r="B25" s="424" t="s">
        <v>230</v>
      </c>
      <c r="C25" s="173">
        <f>'Ａ社'!L21</f>
        <v>0</v>
      </c>
      <c r="D25" s="173">
        <f>'Ａ社'!O21</f>
        <v>134042.58</v>
      </c>
      <c r="E25" s="173">
        <f>'Ａ社'!R21</f>
        <v>353236.8</v>
      </c>
      <c r="F25" s="173">
        <f>'Ａ社'!U21</f>
        <v>586422.12</v>
      </c>
      <c r="G25" s="424" t="s">
        <v>230</v>
      </c>
      <c r="H25" s="173">
        <f>'Ｂ社'!L21</f>
        <v>0</v>
      </c>
      <c r="I25" s="173">
        <f>'Ｂ社'!O21</f>
        <v>134042.58</v>
      </c>
      <c r="J25" s="173">
        <f>'Ｂ社'!R21</f>
        <v>353236.8</v>
      </c>
      <c r="K25" s="173">
        <f>'Ｂ社'!U21</f>
        <v>586422.12</v>
      </c>
      <c r="L25" s="424" t="s">
        <v>230</v>
      </c>
      <c r="M25" s="173">
        <f>'Ｃ社'!L21</f>
        <v>0</v>
      </c>
      <c r="N25" s="173">
        <f>'Ｃ社'!O21</f>
        <v>134042.58</v>
      </c>
      <c r="O25" s="173">
        <f>'Ｃ社'!R21</f>
        <v>353236.8</v>
      </c>
      <c r="P25" s="173">
        <f>'Ｃ社'!U21</f>
        <v>586422.12</v>
      </c>
      <c r="Q25" s="424" t="s">
        <v>230</v>
      </c>
      <c r="R25" s="173">
        <f>'Ｄ社'!L21</f>
        <v>0</v>
      </c>
      <c r="S25" s="173">
        <f>'Ｄ社'!O21</f>
        <v>134042.58</v>
      </c>
      <c r="T25" s="173">
        <f>'Ｄ社'!R21</f>
        <v>353236.8</v>
      </c>
      <c r="U25" s="173">
        <f>'Ｄ社'!U21</f>
        <v>586422.12</v>
      </c>
    </row>
    <row r="26" spans="1:21" ht="12.75" customHeight="1">
      <c r="A26" s="131"/>
      <c r="B26" s="425" t="s">
        <v>73</v>
      </c>
      <c r="C26" s="174">
        <f>'Ａ社'!L22</f>
        <v>-3300000</v>
      </c>
      <c r="D26" s="174">
        <f>'Ａ社'!O22</f>
        <v>-3434042.58</v>
      </c>
      <c r="E26" s="174">
        <f>'Ａ社'!R22</f>
        <v>-3653236.8</v>
      </c>
      <c r="F26" s="174">
        <f>'Ａ社'!U22</f>
        <v>-3886422.12</v>
      </c>
      <c r="G26" s="425" t="s">
        <v>73</v>
      </c>
      <c r="H26" s="174">
        <f>'Ｂ社'!L22</f>
        <v>-3300000</v>
      </c>
      <c r="I26" s="174">
        <f>'Ｂ社'!O22</f>
        <v>-3434042.58</v>
      </c>
      <c r="J26" s="174">
        <f>'Ｂ社'!R22</f>
        <v>-3653236.8</v>
      </c>
      <c r="K26" s="174">
        <f>'Ｂ社'!U22</f>
        <v>-3886422.12</v>
      </c>
      <c r="L26" s="425" t="s">
        <v>73</v>
      </c>
      <c r="M26" s="174">
        <f>'Ｃ社'!L22</f>
        <v>-3300000</v>
      </c>
      <c r="N26" s="174">
        <f>'Ｃ社'!O22</f>
        <v>-3434042.58</v>
      </c>
      <c r="O26" s="174">
        <f>'Ｃ社'!R22</f>
        <v>-3653236.8</v>
      </c>
      <c r="P26" s="174">
        <f>'Ｃ社'!U22</f>
        <v>-3886422.12</v>
      </c>
      <c r="Q26" s="425" t="s">
        <v>73</v>
      </c>
      <c r="R26" s="174">
        <f>'Ｄ社'!L22</f>
        <v>-3300000</v>
      </c>
      <c r="S26" s="174">
        <f>'Ｄ社'!O22</f>
        <v>-3434042.58</v>
      </c>
      <c r="T26" s="174">
        <f>'Ｄ社'!R22</f>
        <v>-3653236.8</v>
      </c>
      <c r="U26" s="174">
        <f>'Ｄ社'!U22</f>
        <v>-3886422.12</v>
      </c>
    </row>
    <row r="27" spans="1:21" ht="12.75" customHeight="1">
      <c r="A27" s="131"/>
      <c r="B27" s="426" t="s">
        <v>77</v>
      </c>
      <c r="C27" s="467" t="str">
        <f>'Ａ社'!L23</f>
        <v>当期赤字！</v>
      </c>
      <c r="D27" s="467" t="str">
        <f>'Ａ社'!O23</f>
        <v>当期赤字！</v>
      </c>
      <c r="E27" s="467" t="str">
        <f>'Ａ社'!R23</f>
        <v>当期赤字！</v>
      </c>
      <c r="F27" s="467" t="str">
        <f>'Ａ社'!U23</f>
        <v>当期赤字！</v>
      </c>
      <c r="G27" s="426" t="s">
        <v>77</v>
      </c>
      <c r="H27" s="467" t="str">
        <f>'Ｂ社'!L23</f>
        <v>当期赤字！</v>
      </c>
      <c r="I27" s="467" t="str">
        <f>'Ｂ社'!O23</f>
        <v>当期赤字！</v>
      </c>
      <c r="J27" s="467" t="str">
        <f>'Ｂ社'!R23</f>
        <v>当期赤字！</v>
      </c>
      <c r="K27" s="467" t="str">
        <f>'Ｂ社'!U23</f>
        <v>当期赤字！</v>
      </c>
      <c r="L27" s="426" t="s">
        <v>77</v>
      </c>
      <c r="M27" s="467" t="str">
        <f>'Ｃ社'!L23</f>
        <v>当期赤字！</v>
      </c>
      <c r="N27" s="467" t="str">
        <f>'Ｃ社'!O23</f>
        <v>当期赤字！</v>
      </c>
      <c r="O27" s="467" t="str">
        <f>'Ｃ社'!R23</f>
        <v>当期赤字！</v>
      </c>
      <c r="P27" s="467" t="str">
        <f>'Ｃ社'!U23</f>
        <v>当期赤字！</v>
      </c>
      <c r="Q27" s="426" t="s">
        <v>77</v>
      </c>
      <c r="R27" s="467" t="str">
        <f>'Ｄ社'!L23</f>
        <v>当期赤字！</v>
      </c>
      <c r="S27" s="467" t="str">
        <f>'Ｄ社'!O23</f>
        <v>当期赤字！</v>
      </c>
      <c r="T27" s="467" t="str">
        <f>'Ｄ社'!R23</f>
        <v>当期赤字！</v>
      </c>
      <c r="U27" s="467" t="str">
        <f>'Ｄ社'!U23</f>
        <v>当期赤字！</v>
      </c>
    </row>
    <row r="28" spans="1:21" ht="12.75" customHeight="1">
      <c r="A28" s="131"/>
      <c r="B28" s="131"/>
      <c r="C28" s="131"/>
      <c r="D28" s="131"/>
      <c r="E28" s="131"/>
      <c r="F28" s="131"/>
      <c r="G28" s="131"/>
      <c r="H28" s="131"/>
      <c r="I28" s="131"/>
      <c r="J28" s="131"/>
      <c r="K28" s="131"/>
      <c r="L28" s="131"/>
      <c r="M28" s="131"/>
      <c r="N28" s="131"/>
      <c r="O28" s="131"/>
      <c r="P28" s="131"/>
      <c r="Q28" s="131"/>
      <c r="R28" s="131"/>
      <c r="S28" s="131"/>
      <c r="T28" s="131"/>
      <c r="U28" s="131"/>
    </row>
    <row r="29" spans="1:21" ht="12.75" customHeight="1">
      <c r="A29" s="131"/>
      <c r="B29" s="682" t="s">
        <v>185</v>
      </c>
      <c r="C29" s="682"/>
      <c r="D29" s="682"/>
      <c r="E29" s="682"/>
      <c r="F29" s="682"/>
      <c r="G29" s="682" t="s">
        <v>185</v>
      </c>
      <c r="H29" s="682"/>
      <c r="I29" s="682"/>
      <c r="J29" s="682"/>
      <c r="K29" s="682"/>
      <c r="L29" s="682" t="s">
        <v>185</v>
      </c>
      <c r="M29" s="682"/>
      <c r="N29" s="682"/>
      <c r="O29" s="682"/>
      <c r="P29" s="682"/>
      <c r="Q29" s="682" t="s">
        <v>185</v>
      </c>
      <c r="R29" s="682"/>
      <c r="S29" s="682"/>
      <c r="T29" s="682"/>
      <c r="U29" s="682"/>
    </row>
    <row r="30" spans="1:21" ht="12.75" customHeight="1">
      <c r="A30" s="131"/>
      <c r="B30" s="438"/>
      <c r="C30" s="436" t="str">
        <f>C6</f>
        <v>第Ⅰ期</v>
      </c>
      <c r="D30" s="436" t="str">
        <f>D6</f>
        <v>第Ⅱ期</v>
      </c>
      <c r="E30" s="436" t="str">
        <f>E6</f>
        <v>第Ⅲ期</v>
      </c>
      <c r="F30" s="436" t="str">
        <f>F6</f>
        <v>第Ⅳ期</v>
      </c>
      <c r="G30" s="438"/>
      <c r="H30" s="436" t="str">
        <f>H6</f>
        <v>第Ⅰ期</v>
      </c>
      <c r="I30" s="436" t="str">
        <f>I6</f>
        <v>第Ⅱ期</v>
      </c>
      <c r="J30" s="436" t="str">
        <f>J6</f>
        <v>第Ⅲ期</v>
      </c>
      <c r="K30" s="436" t="str">
        <f>K6</f>
        <v>第Ⅳ期</v>
      </c>
      <c r="L30" s="438"/>
      <c r="M30" s="436" t="str">
        <f>M6</f>
        <v>第Ⅰ期</v>
      </c>
      <c r="N30" s="436" t="str">
        <f>N6</f>
        <v>第Ⅱ期</v>
      </c>
      <c r="O30" s="436" t="str">
        <f>O6</f>
        <v>第Ⅲ期</v>
      </c>
      <c r="P30" s="436" t="str">
        <f>P6</f>
        <v>第Ⅳ期</v>
      </c>
      <c r="Q30" s="438"/>
      <c r="R30" s="436" t="str">
        <f>R6</f>
        <v>第Ⅰ期</v>
      </c>
      <c r="S30" s="436" t="str">
        <f>S6</f>
        <v>第Ⅱ期</v>
      </c>
      <c r="T30" s="436" t="str">
        <f>T6</f>
        <v>第Ⅲ期</v>
      </c>
      <c r="U30" s="436" t="str">
        <f>U6</f>
        <v>第Ⅳ期</v>
      </c>
    </row>
    <row r="31" spans="1:21" ht="12.75" customHeight="1">
      <c r="A31" s="131"/>
      <c r="B31" s="428" t="s">
        <v>231</v>
      </c>
      <c r="C31" s="175">
        <f>'Ａ社'!L27</f>
        <v>1700000</v>
      </c>
      <c r="D31" s="175">
        <f>'Ａ社'!O27</f>
        <v>500000.4199999999</v>
      </c>
      <c r="E31" s="175">
        <f>'Ａ社'!R27</f>
        <v>500000.6200000001</v>
      </c>
      <c r="F31" s="175">
        <f>'Ａ社'!U27</f>
        <v>500000.5</v>
      </c>
      <c r="G31" s="428" t="s">
        <v>231</v>
      </c>
      <c r="H31" s="175">
        <f>'Ｂ社'!L27</f>
        <v>1700000</v>
      </c>
      <c r="I31" s="175">
        <f>'Ｂ社'!O27</f>
        <v>500000.4199999999</v>
      </c>
      <c r="J31" s="175">
        <f>'Ｂ社'!R27</f>
        <v>500000.6200000001</v>
      </c>
      <c r="K31" s="175">
        <f>'Ｂ社'!U27</f>
        <v>500000.5</v>
      </c>
      <c r="L31" s="428" t="s">
        <v>231</v>
      </c>
      <c r="M31" s="175">
        <f>'Ｃ社'!L27</f>
        <v>1700000</v>
      </c>
      <c r="N31" s="175">
        <f>'Ｃ社'!O27</f>
        <v>500000.4199999999</v>
      </c>
      <c r="O31" s="175">
        <f>'Ｃ社'!R27</f>
        <v>500000.6200000001</v>
      </c>
      <c r="P31" s="175">
        <f>'Ｃ社'!U27</f>
        <v>500000.5</v>
      </c>
      <c r="Q31" s="428" t="s">
        <v>231</v>
      </c>
      <c r="R31" s="175">
        <f>'Ｄ社'!L27</f>
        <v>1700000</v>
      </c>
      <c r="S31" s="175">
        <f>'Ｄ社'!O27</f>
        <v>500000.4199999999</v>
      </c>
      <c r="T31" s="175">
        <f>'Ｄ社'!R27</f>
        <v>500000.6200000001</v>
      </c>
      <c r="U31" s="175">
        <f>'Ｄ社'!U27</f>
        <v>500000.5</v>
      </c>
    </row>
    <row r="32" spans="1:21" ht="12.75" customHeight="1">
      <c r="A32" s="131"/>
      <c r="B32" s="429" t="s">
        <v>232</v>
      </c>
      <c r="C32" s="173">
        <f>'Ａ社'!L28</f>
        <v>0</v>
      </c>
      <c r="D32" s="173">
        <f>'Ａ社'!O28</f>
        <v>0</v>
      </c>
      <c r="E32" s="173">
        <f>'Ａ社'!R28</f>
        <v>0</v>
      </c>
      <c r="F32" s="173">
        <f>'Ａ社'!U28</f>
        <v>0</v>
      </c>
      <c r="G32" s="429" t="s">
        <v>232</v>
      </c>
      <c r="H32" s="173">
        <f>'Ｂ社'!L28</f>
        <v>0</v>
      </c>
      <c r="I32" s="173">
        <f>'Ｂ社'!O28</f>
        <v>0</v>
      </c>
      <c r="J32" s="173">
        <f>'Ｂ社'!R28</f>
        <v>0</v>
      </c>
      <c r="K32" s="173">
        <f>'Ｂ社'!U28</f>
        <v>0</v>
      </c>
      <c r="L32" s="429" t="s">
        <v>232</v>
      </c>
      <c r="M32" s="173">
        <f>'Ｃ社'!L28</f>
        <v>0</v>
      </c>
      <c r="N32" s="173">
        <f>'Ｃ社'!O28</f>
        <v>0</v>
      </c>
      <c r="O32" s="173">
        <f>'Ｃ社'!R28</f>
        <v>0</v>
      </c>
      <c r="P32" s="173">
        <f>'Ｃ社'!U28</f>
        <v>0</v>
      </c>
      <c r="Q32" s="429" t="s">
        <v>232</v>
      </c>
      <c r="R32" s="173">
        <f>'Ｄ社'!L28</f>
        <v>0</v>
      </c>
      <c r="S32" s="173">
        <f>'Ｄ社'!O28</f>
        <v>0</v>
      </c>
      <c r="T32" s="173">
        <f>'Ｄ社'!R28</f>
        <v>0</v>
      </c>
      <c r="U32" s="173">
        <f>'Ｄ社'!U28</f>
        <v>0</v>
      </c>
    </row>
    <row r="33" spans="1:21" ht="12.75" customHeight="1">
      <c r="A33" s="131"/>
      <c r="B33" s="430" t="s">
        <v>233</v>
      </c>
      <c r="C33" s="176">
        <f>'Ａ社'!L29</f>
        <v>1700000</v>
      </c>
      <c r="D33" s="176">
        <f>'Ａ社'!O29</f>
        <v>500000.4199999999</v>
      </c>
      <c r="E33" s="176">
        <f>'Ａ社'!R29</f>
        <v>500000.6200000001</v>
      </c>
      <c r="F33" s="176">
        <f>'Ａ社'!U29</f>
        <v>500000.5</v>
      </c>
      <c r="G33" s="430" t="s">
        <v>233</v>
      </c>
      <c r="H33" s="176">
        <f>'Ｂ社'!L29</f>
        <v>1700000</v>
      </c>
      <c r="I33" s="176">
        <f>'Ｂ社'!O29</f>
        <v>500000.4199999999</v>
      </c>
      <c r="J33" s="176">
        <f>'Ｂ社'!R29</f>
        <v>500000.6200000001</v>
      </c>
      <c r="K33" s="176">
        <f>'Ｂ社'!U29</f>
        <v>500000.5</v>
      </c>
      <c r="L33" s="430" t="s">
        <v>233</v>
      </c>
      <c r="M33" s="176">
        <f>'Ｃ社'!L29</f>
        <v>1700000</v>
      </c>
      <c r="N33" s="176">
        <f>'Ｃ社'!O29</f>
        <v>500000.4199999999</v>
      </c>
      <c r="O33" s="176">
        <f>'Ｃ社'!R29</f>
        <v>500000.6200000001</v>
      </c>
      <c r="P33" s="176">
        <f>'Ｃ社'!U29</f>
        <v>500000.5</v>
      </c>
      <c r="Q33" s="430" t="s">
        <v>233</v>
      </c>
      <c r="R33" s="176">
        <f>'Ｄ社'!L29</f>
        <v>1700000</v>
      </c>
      <c r="S33" s="176">
        <f>'Ｄ社'!O29</f>
        <v>500000.4199999999</v>
      </c>
      <c r="T33" s="176">
        <f>'Ｄ社'!R29</f>
        <v>500000.6200000001</v>
      </c>
      <c r="U33" s="176">
        <f>'Ｄ社'!U29</f>
        <v>500000.5</v>
      </c>
    </row>
    <row r="34" spans="1:21" ht="12.75" customHeight="1">
      <c r="A34" s="131"/>
      <c r="B34" s="428" t="s">
        <v>234</v>
      </c>
      <c r="C34" s="175">
        <f>'Ａ社'!L30</f>
        <v>0</v>
      </c>
      <c r="D34" s="175">
        <f>'Ａ社'!O30</f>
        <v>2234043</v>
      </c>
      <c r="E34" s="175">
        <f>'Ａ社'!R30</f>
        <v>5887280</v>
      </c>
      <c r="F34" s="175">
        <f>'Ａ社'!U30</f>
        <v>9773702</v>
      </c>
      <c r="G34" s="428" t="s">
        <v>234</v>
      </c>
      <c r="H34" s="175">
        <f>'Ｂ社'!L30</f>
        <v>0</v>
      </c>
      <c r="I34" s="175">
        <f>'Ｂ社'!O30</f>
        <v>2234043</v>
      </c>
      <c r="J34" s="175">
        <f>'Ｂ社'!R30</f>
        <v>5887280</v>
      </c>
      <c r="K34" s="175">
        <f>'Ｂ社'!U30</f>
        <v>9773702</v>
      </c>
      <c r="L34" s="428" t="s">
        <v>234</v>
      </c>
      <c r="M34" s="175">
        <f>'Ｃ社'!L30</f>
        <v>0</v>
      </c>
      <c r="N34" s="175">
        <f>'Ｃ社'!O30</f>
        <v>2234043</v>
      </c>
      <c r="O34" s="175">
        <f>'Ｃ社'!R30</f>
        <v>5887280</v>
      </c>
      <c r="P34" s="175">
        <f>'Ｃ社'!U30</f>
        <v>9773702</v>
      </c>
      <c r="Q34" s="428" t="s">
        <v>234</v>
      </c>
      <c r="R34" s="175">
        <f>'Ｄ社'!L30</f>
        <v>0</v>
      </c>
      <c r="S34" s="175">
        <f>'Ｄ社'!O30</f>
        <v>2234043</v>
      </c>
      <c r="T34" s="175">
        <f>'Ｄ社'!R30</f>
        <v>5887280</v>
      </c>
      <c r="U34" s="175">
        <f>'Ｄ社'!U30</f>
        <v>9773702</v>
      </c>
    </row>
    <row r="35" spans="1:21" ht="12.75" customHeight="1">
      <c r="A35" s="131"/>
      <c r="B35" s="431" t="s">
        <v>235</v>
      </c>
      <c r="C35" s="155">
        <f>'Ａ社'!L31</f>
        <v>5000000</v>
      </c>
      <c r="D35" s="155">
        <f>'Ａ社'!O31</f>
        <v>5000000</v>
      </c>
      <c r="E35" s="155">
        <f>'Ａ社'!R31</f>
        <v>5000000</v>
      </c>
      <c r="F35" s="155">
        <f>'Ａ社'!U31</f>
        <v>5000000</v>
      </c>
      <c r="G35" s="431" t="s">
        <v>235</v>
      </c>
      <c r="H35" s="155">
        <f>'Ｂ社'!L31</f>
        <v>5000000</v>
      </c>
      <c r="I35" s="155">
        <f>'Ｂ社'!O31</f>
        <v>5000000</v>
      </c>
      <c r="J35" s="155">
        <f>'Ｂ社'!R31</f>
        <v>5000000</v>
      </c>
      <c r="K35" s="155">
        <f>'Ｂ社'!U31</f>
        <v>5000000</v>
      </c>
      <c r="L35" s="431" t="s">
        <v>235</v>
      </c>
      <c r="M35" s="155">
        <f>'Ｃ社'!L31</f>
        <v>5000000</v>
      </c>
      <c r="N35" s="155">
        <f>'Ｃ社'!O31</f>
        <v>5000000</v>
      </c>
      <c r="O35" s="155">
        <f>'Ｃ社'!R31</f>
        <v>5000000</v>
      </c>
      <c r="P35" s="155">
        <f>'Ｃ社'!U31</f>
        <v>5000000</v>
      </c>
      <c r="Q35" s="431" t="s">
        <v>235</v>
      </c>
      <c r="R35" s="155">
        <f>'Ｄ社'!L31</f>
        <v>5000000</v>
      </c>
      <c r="S35" s="155">
        <f>'Ｄ社'!O31</f>
        <v>5000000</v>
      </c>
      <c r="T35" s="155">
        <f>'Ｄ社'!R31</f>
        <v>5000000</v>
      </c>
      <c r="U35" s="155">
        <f>'Ｄ社'!U31</f>
        <v>5000000</v>
      </c>
    </row>
    <row r="36" spans="1:21" ht="12.75" customHeight="1">
      <c r="A36" s="131"/>
      <c r="B36" s="429" t="s">
        <v>74</v>
      </c>
      <c r="C36" s="156">
        <f>'Ａ社'!L32</f>
        <v>-3300000</v>
      </c>
      <c r="D36" s="156">
        <f>'Ａ社'!O32</f>
        <v>-6734042.58</v>
      </c>
      <c r="E36" s="156">
        <f>'Ａ社'!R32</f>
        <v>-10387279.379999999</v>
      </c>
      <c r="F36" s="156">
        <f>'Ａ社'!U32</f>
        <v>-14273701.5</v>
      </c>
      <c r="G36" s="429" t="s">
        <v>74</v>
      </c>
      <c r="H36" s="156">
        <f>'Ｂ社'!L32</f>
        <v>-3300000</v>
      </c>
      <c r="I36" s="156">
        <f>'Ｂ社'!O32</f>
        <v>-6734042.58</v>
      </c>
      <c r="J36" s="156">
        <f>'Ｂ社'!R32</f>
        <v>-10387279.379999999</v>
      </c>
      <c r="K36" s="156">
        <f>'Ｂ社'!U32</f>
        <v>-14273701.5</v>
      </c>
      <c r="L36" s="429" t="s">
        <v>74</v>
      </c>
      <c r="M36" s="156">
        <f>'Ｃ社'!L32</f>
        <v>-3300000</v>
      </c>
      <c r="N36" s="156">
        <f>'Ｃ社'!O32</f>
        <v>-6734042.58</v>
      </c>
      <c r="O36" s="156">
        <f>'Ｃ社'!R32</f>
        <v>-10387279.379999999</v>
      </c>
      <c r="P36" s="156">
        <f>'Ｃ社'!U32</f>
        <v>-14273701.5</v>
      </c>
      <c r="Q36" s="429" t="s">
        <v>74</v>
      </c>
      <c r="R36" s="156">
        <f>'Ｄ社'!L32</f>
        <v>-3300000</v>
      </c>
      <c r="S36" s="156">
        <f>'Ｄ社'!O32</f>
        <v>-6734042.58</v>
      </c>
      <c r="T36" s="156">
        <f>'Ｄ社'!R32</f>
        <v>-10387279.379999999</v>
      </c>
      <c r="U36" s="156">
        <f>'Ｄ社'!U32</f>
        <v>-14273701.5</v>
      </c>
    </row>
    <row r="37" spans="1:21" ht="12.75" customHeight="1">
      <c r="A37" s="131"/>
      <c r="B37" s="430" t="s">
        <v>236</v>
      </c>
      <c r="C37" s="176">
        <f>'Ａ社'!L33</f>
        <v>1700000</v>
      </c>
      <c r="D37" s="176">
        <f>'Ａ社'!O33</f>
        <v>500000.4199999999</v>
      </c>
      <c r="E37" s="176">
        <f>'Ａ社'!R33</f>
        <v>500000.62000000104</v>
      </c>
      <c r="F37" s="176">
        <f>'Ａ社'!U33</f>
        <v>500000.5</v>
      </c>
      <c r="G37" s="430" t="s">
        <v>236</v>
      </c>
      <c r="H37" s="176">
        <f>'Ｂ社'!L33</f>
        <v>1700000</v>
      </c>
      <c r="I37" s="176">
        <f>'Ｂ社'!O33</f>
        <v>500000.4199999999</v>
      </c>
      <c r="J37" s="176">
        <f>'Ｂ社'!R33</f>
        <v>500000.62000000104</v>
      </c>
      <c r="K37" s="176">
        <f>'Ｂ社'!U33</f>
        <v>500000.5</v>
      </c>
      <c r="L37" s="430" t="s">
        <v>236</v>
      </c>
      <c r="M37" s="176">
        <f>'Ｃ社'!L33</f>
        <v>1700000</v>
      </c>
      <c r="N37" s="176">
        <f>'Ｃ社'!O33</f>
        <v>500000.4199999999</v>
      </c>
      <c r="O37" s="176">
        <f>'Ｃ社'!R33</f>
        <v>500000.62000000104</v>
      </c>
      <c r="P37" s="176">
        <f>'Ｃ社'!U33</f>
        <v>500000.5</v>
      </c>
      <c r="Q37" s="430" t="s">
        <v>236</v>
      </c>
      <c r="R37" s="176">
        <f>'Ｄ社'!L33</f>
        <v>1700000</v>
      </c>
      <c r="S37" s="176">
        <f>'Ｄ社'!O33</f>
        <v>500000.4199999999</v>
      </c>
      <c r="T37" s="176">
        <f>'Ｄ社'!R33</f>
        <v>500000.62000000104</v>
      </c>
      <c r="U37" s="176">
        <f>'Ｄ社'!U33</f>
        <v>500000.5</v>
      </c>
    </row>
    <row r="38" spans="1:21" ht="12.75" customHeight="1">
      <c r="A38" s="131"/>
      <c r="B38" s="607" t="s">
        <v>77</v>
      </c>
      <c r="C38" s="469" t="str">
        <f>'Ａ社'!L34</f>
        <v>累積赤字！</v>
      </c>
      <c r="D38" s="469" t="str">
        <f>'Ａ社'!O34</f>
        <v>累積赤字！</v>
      </c>
      <c r="E38" s="469" t="str">
        <f>'Ａ社'!R34</f>
        <v>累積赤字！</v>
      </c>
      <c r="F38" s="469" t="str">
        <f>'Ａ社'!U34</f>
        <v>累積赤字！</v>
      </c>
      <c r="G38" s="607" t="s">
        <v>77</v>
      </c>
      <c r="H38" s="469" t="str">
        <f>'Ｂ社'!L34</f>
        <v>累積赤字！</v>
      </c>
      <c r="I38" s="469" t="str">
        <f>'Ｂ社'!O34</f>
        <v>累積赤字！</v>
      </c>
      <c r="J38" s="469" t="str">
        <f>'Ｂ社'!R34</f>
        <v>累積赤字！</v>
      </c>
      <c r="K38" s="469" t="str">
        <f>'Ｂ社'!U34</f>
        <v>累積赤字！</v>
      </c>
      <c r="L38" s="607" t="s">
        <v>77</v>
      </c>
      <c r="M38" s="469" t="str">
        <f>'Ｃ社'!L34</f>
        <v>累積赤字！</v>
      </c>
      <c r="N38" s="469" t="str">
        <f>'Ｃ社'!O34</f>
        <v>累積赤字！</v>
      </c>
      <c r="O38" s="469" t="str">
        <f>'Ｃ社'!R34</f>
        <v>累積赤字！</v>
      </c>
      <c r="P38" s="469" t="str">
        <f>'Ｃ社'!U34</f>
        <v>累積赤字！</v>
      </c>
      <c r="Q38" s="607" t="s">
        <v>77</v>
      </c>
      <c r="R38" s="469" t="str">
        <f>'Ｄ社'!L34</f>
        <v>累積赤字！</v>
      </c>
      <c r="S38" s="469" t="str">
        <f>'Ｄ社'!O34</f>
        <v>累積赤字！</v>
      </c>
      <c r="T38" s="469" t="str">
        <f>'Ｄ社'!R34</f>
        <v>累積赤字！</v>
      </c>
      <c r="U38" s="469" t="str">
        <f>'Ｄ社'!U34</f>
        <v>累積赤字！</v>
      </c>
    </row>
    <row r="39" spans="1:21" ht="12.75" customHeight="1">
      <c r="A39" s="131"/>
      <c r="B39" s="608"/>
      <c r="C39" s="471">
        <f>'Ａ社'!L35</f>
      </c>
      <c r="D39" s="471" t="str">
        <f>'Ａ社'!O35</f>
        <v>借入金発生！</v>
      </c>
      <c r="E39" s="471" t="str">
        <f>'Ａ社'!R35</f>
        <v>借入金発生！</v>
      </c>
      <c r="F39" s="471" t="str">
        <f>'Ａ社'!U35</f>
        <v>借入金発生！</v>
      </c>
      <c r="G39" s="608"/>
      <c r="H39" s="471">
        <f>'Ｂ社'!L35</f>
      </c>
      <c r="I39" s="471" t="str">
        <f>'Ｂ社'!O35</f>
        <v>借入金発生！</v>
      </c>
      <c r="J39" s="471" t="str">
        <f>'Ｂ社'!R35</f>
        <v>借入金発生！</v>
      </c>
      <c r="K39" s="471" t="str">
        <f>'Ｂ社'!U35</f>
        <v>借入金発生！</v>
      </c>
      <c r="L39" s="608"/>
      <c r="M39" s="471">
        <f>'Ｃ社'!L35</f>
      </c>
      <c r="N39" s="471" t="str">
        <f>'Ｃ社'!O35</f>
        <v>借入金発生！</v>
      </c>
      <c r="O39" s="471" t="str">
        <f>'Ｃ社'!R35</f>
        <v>借入金発生！</v>
      </c>
      <c r="P39" s="471" t="str">
        <f>'Ｃ社'!U35</f>
        <v>借入金発生！</v>
      </c>
      <c r="Q39" s="608"/>
      <c r="R39" s="471">
        <f>'Ｄ社'!L35</f>
      </c>
      <c r="S39" s="471" t="str">
        <f>'Ｄ社'!O35</f>
        <v>借入金発生！</v>
      </c>
      <c r="T39" s="471" t="str">
        <f>'Ｄ社'!R35</f>
        <v>借入金発生！</v>
      </c>
      <c r="U39" s="471" t="str">
        <f>'Ｄ社'!U35</f>
        <v>借入金発生！</v>
      </c>
    </row>
    <row r="40" spans="1:21" ht="12.75" customHeight="1">
      <c r="A40" s="131"/>
      <c r="B40" s="131"/>
      <c r="C40" s="131"/>
      <c r="D40" s="131"/>
      <c r="E40" s="131"/>
      <c r="F40" s="131"/>
      <c r="G40" s="131"/>
      <c r="H40" s="131"/>
      <c r="I40" s="131"/>
      <c r="J40" s="131"/>
      <c r="K40" s="131"/>
      <c r="L40" s="131"/>
      <c r="M40" s="131"/>
      <c r="N40" s="131"/>
      <c r="O40" s="131"/>
      <c r="P40" s="131"/>
      <c r="Q40" s="131"/>
      <c r="R40" s="131"/>
      <c r="S40" s="131"/>
      <c r="T40" s="131"/>
      <c r="U40" s="131"/>
    </row>
    <row r="41" spans="1:21" ht="12.75" customHeight="1">
      <c r="A41" s="131"/>
      <c r="B41" s="682" t="s">
        <v>237</v>
      </c>
      <c r="C41" s="682"/>
      <c r="D41" s="682"/>
      <c r="E41" s="682"/>
      <c r="F41" s="682"/>
      <c r="G41" s="682" t="s">
        <v>237</v>
      </c>
      <c r="H41" s="682"/>
      <c r="I41" s="682"/>
      <c r="J41" s="682"/>
      <c r="K41" s="682"/>
      <c r="L41" s="682" t="s">
        <v>237</v>
      </c>
      <c r="M41" s="682"/>
      <c r="N41" s="682"/>
      <c r="O41" s="682"/>
      <c r="P41" s="682"/>
      <c r="Q41" s="682" t="s">
        <v>237</v>
      </c>
      <c r="R41" s="682"/>
      <c r="S41" s="682"/>
      <c r="T41" s="682"/>
      <c r="U41" s="682"/>
    </row>
    <row r="42" spans="1:21" ht="12.75" customHeight="1">
      <c r="A42" s="131"/>
      <c r="B42" s="438"/>
      <c r="C42" s="436" t="str">
        <f>C6</f>
        <v>第Ⅰ期</v>
      </c>
      <c r="D42" s="436" t="str">
        <f>D6</f>
        <v>第Ⅱ期</v>
      </c>
      <c r="E42" s="436" t="str">
        <f>E6</f>
        <v>第Ⅲ期</v>
      </c>
      <c r="F42" s="436" t="str">
        <f>F6</f>
        <v>第Ⅳ期</v>
      </c>
      <c r="G42" s="438"/>
      <c r="H42" s="436" t="str">
        <f>H6</f>
        <v>第Ⅰ期</v>
      </c>
      <c r="I42" s="436" t="str">
        <f>I6</f>
        <v>第Ⅱ期</v>
      </c>
      <c r="J42" s="436" t="str">
        <f>J6</f>
        <v>第Ⅲ期</v>
      </c>
      <c r="K42" s="436" t="str">
        <f>K6</f>
        <v>第Ⅳ期</v>
      </c>
      <c r="L42" s="438"/>
      <c r="M42" s="436" t="str">
        <f>M6</f>
        <v>第Ⅰ期</v>
      </c>
      <c r="N42" s="436" t="str">
        <f>N6</f>
        <v>第Ⅱ期</v>
      </c>
      <c r="O42" s="436" t="str">
        <f>O6</f>
        <v>第Ⅲ期</v>
      </c>
      <c r="P42" s="436" t="str">
        <f>P6</f>
        <v>第Ⅳ期</v>
      </c>
      <c r="Q42" s="438"/>
      <c r="R42" s="436" t="str">
        <f>R6</f>
        <v>第Ⅰ期</v>
      </c>
      <c r="S42" s="436" t="str">
        <f>S6</f>
        <v>第Ⅱ期</v>
      </c>
      <c r="T42" s="436" t="str">
        <f>T6</f>
        <v>第Ⅲ期</v>
      </c>
      <c r="U42" s="436" t="str">
        <f>U6</f>
        <v>第Ⅳ期</v>
      </c>
    </row>
    <row r="43" spans="1:21" ht="12.75" customHeight="1">
      <c r="A43" s="131"/>
      <c r="B43" s="428" t="s">
        <v>271</v>
      </c>
      <c r="C43" s="157">
        <f>'Ａ社'!L39</f>
        <v>5000000</v>
      </c>
      <c r="D43" s="157">
        <f>'Ａ社'!O39</f>
        <v>1700000</v>
      </c>
      <c r="E43" s="157">
        <f>'Ａ社'!R39</f>
        <v>500000.4199999999</v>
      </c>
      <c r="F43" s="157">
        <f>'Ａ社'!U39</f>
        <v>500000.6200000001</v>
      </c>
      <c r="G43" s="428" t="s">
        <v>271</v>
      </c>
      <c r="H43" s="157">
        <f>'Ｂ社'!L39</f>
        <v>5000000</v>
      </c>
      <c r="I43" s="157">
        <f>'Ｂ社'!O39</f>
        <v>1700000</v>
      </c>
      <c r="J43" s="157">
        <f>'Ｂ社'!R39</f>
        <v>500000.4199999999</v>
      </c>
      <c r="K43" s="157">
        <f>'Ｂ社'!U39</f>
        <v>500000.6200000001</v>
      </c>
      <c r="L43" s="428" t="s">
        <v>271</v>
      </c>
      <c r="M43" s="157">
        <f>'Ｃ社'!L39</f>
        <v>5000000</v>
      </c>
      <c r="N43" s="157">
        <f>'Ｃ社'!O39</f>
        <v>1700000</v>
      </c>
      <c r="O43" s="157">
        <f>'Ｃ社'!R39</f>
        <v>500000.4199999999</v>
      </c>
      <c r="P43" s="157">
        <f>'Ｃ社'!U39</f>
        <v>500000.6200000001</v>
      </c>
      <c r="Q43" s="428" t="s">
        <v>271</v>
      </c>
      <c r="R43" s="157">
        <f>'Ｄ社'!L39</f>
        <v>5000000</v>
      </c>
      <c r="S43" s="157">
        <f>'Ｄ社'!O39</f>
        <v>1700000</v>
      </c>
      <c r="T43" s="157">
        <f>'Ｄ社'!R39</f>
        <v>500000.4199999999</v>
      </c>
      <c r="U43" s="157">
        <f>'Ｄ社'!U39</f>
        <v>500000.6200000001</v>
      </c>
    </row>
    <row r="44" spans="1:21" ht="12.75" customHeight="1">
      <c r="A44" s="131"/>
      <c r="B44" s="431" t="s">
        <v>288</v>
      </c>
      <c r="C44" s="155">
        <f>'Ａ社'!L40</f>
        <v>0</v>
      </c>
      <c r="D44" s="155">
        <f>'Ａ社'!O40</f>
        <v>2234043</v>
      </c>
      <c r="E44" s="155">
        <f>'Ａ社'!R40</f>
        <v>3653237</v>
      </c>
      <c r="F44" s="155">
        <f>'Ａ社'!U40</f>
        <v>3886422</v>
      </c>
      <c r="G44" s="431" t="s">
        <v>288</v>
      </c>
      <c r="H44" s="155">
        <f>'Ｂ社'!L40</f>
        <v>0</v>
      </c>
      <c r="I44" s="155">
        <f>'Ｂ社'!O40</f>
        <v>2234043</v>
      </c>
      <c r="J44" s="155">
        <f>'Ｂ社'!R40</f>
        <v>3653237</v>
      </c>
      <c r="K44" s="155">
        <f>'Ｂ社'!U40</f>
        <v>3886422</v>
      </c>
      <c r="L44" s="431" t="s">
        <v>288</v>
      </c>
      <c r="M44" s="155">
        <f>'Ｃ社'!L40</f>
        <v>0</v>
      </c>
      <c r="N44" s="155">
        <f>'Ｃ社'!O40</f>
        <v>2234043</v>
      </c>
      <c r="O44" s="155">
        <f>'Ｃ社'!R40</f>
        <v>3653237</v>
      </c>
      <c r="P44" s="155">
        <f>'Ｃ社'!U40</f>
        <v>3886422</v>
      </c>
      <c r="Q44" s="431" t="s">
        <v>288</v>
      </c>
      <c r="R44" s="155">
        <f>'Ｄ社'!L40</f>
        <v>0</v>
      </c>
      <c r="S44" s="155">
        <f>'Ｄ社'!O40</f>
        <v>2234043</v>
      </c>
      <c r="T44" s="155">
        <f>'Ｄ社'!R40</f>
        <v>3653237</v>
      </c>
      <c r="U44" s="155">
        <f>'Ｄ社'!U40</f>
        <v>3886422</v>
      </c>
    </row>
    <row r="45" spans="1:21" ht="12.75" customHeight="1">
      <c r="A45" s="131"/>
      <c r="B45" s="429" t="s">
        <v>289</v>
      </c>
      <c r="C45" s="158">
        <f>'Ａ社'!L41</f>
        <v>3300000</v>
      </c>
      <c r="D45" s="158">
        <f>'Ａ社'!O41</f>
        <v>3434042.58</v>
      </c>
      <c r="E45" s="158">
        <f>'Ａ社'!R41</f>
        <v>3653236.8</v>
      </c>
      <c r="F45" s="158">
        <f>'Ａ社'!U41</f>
        <v>3886422.12</v>
      </c>
      <c r="G45" s="429" t="s">
        <v>289</v>
      </c>
      <c r="H45" s="158">
        <f>'Ｂ社'!L41</f>
        <v>3300000</v>
      </c>
      <c r="I45" s="158">
        <f>'Ｂ社'!O41</f>
        <v>3434042.58</v>
      </c>
      <c r="J45" s="158">
        <f>'Ｂ社'!R41</f>
        <v>3653236.8</v>
      </c>
      <c r="K45" s="158">
        <f>'Ｂ社'!U41</f>
        <v>3886422.12</v>
      </c>
      <c r="L45" s="429" t="s">
        <v>289</v>
      </c>
      <c r="M45" s="158">
        <f>'Ｃ社'!L41</f>
        <v>3300000</v>
      </c>
      <c r="N45" s="158">
        <f>'Ｃ社'!O41</f>
        <v>3434042.58</v>
      </c>
      <c r="O45" s="158">
        <f>'Ｃ社'!R41</f>
        <v>3653236.8</v>
      </c>
      <c r="P45" s="158">
        <f>'Ｃ社'!U41</f>
        <v>3886422.12</v>
      </c>
      <c r="Q45" s="429" t="s">
        <v>289</v>
      </c>
      <c r="R45" s="158">
        <f>'Ｄ社'!L41</f>
        <v>3300000</v>
      </c>
      <c r="S45" s="158">
        <f>'Ｄ社'!O41</f>
        <v>3434042.58</v>
      </c>
      <c r="T45" s="158">
        <f>'Ｄ社'!R41</f>
        <v>3653236.8</v>
      </c>
      <c r="U45" s="158">
        <f>'Ｄ社'!U41</f>
        <v>3886422.12</v>
      </c>
    </row>
    <row r="46" spans="1:21" ht="12.75" customHeight="1">
      <c r="A46" s="131"/>
      <c r="B46" s="430" t="s">
        <v>277</v>
      </c>
      <c r="C46" s="159">
        <f>'Ａ社'!L42</f>
        <v>1700000</v>
      </c>
      <c r="D46" s="159">
        <f>'Ａ社'!O42</f>
        <v>500000.4199999999</v>
      </c>
      <c r="E46" s="159">
        <f>'Ａ社'!R42</f>
        <v>500000.6200000001</v>
      </c>
      <c r="F46" s="159">
        <f>'Ａ社'!U42</f>
        <v>500000.5</v>
      </c>
      <c r="G46" s="430" t="s">
        <v>277</v>
      </c>
      <c r="H46" s="159">
        <f>'Ｂ社'!L42</f>
        <v>1700000</v>
      </c>
      <c r="I46" s="159">
        <f>'Ｂ社'!O42</f>
        <v>500000.4199999999</v>
      </c>
      <c r="J46" s="159">
        <f>'Ｂ社'!R42</f>
        <v>500000.6200000001</v>
      </c>
      <c r="K46" s="159">
        <f>'Ｂ社'!U42</f>
        <v>500000.5</v>
      </c>
      <c r="L46" s="430" t="s">
        <v>277</v>
      </c>
      <c r="M46" s="159">
        <f>'Ｃ社'!L42</f>
        <v>1700000</v>
      </c>
      <c r="N46" s="159">
        <f>'Ｃ社'!O42</f>
        <v>500000.4199999999</v>
      </c>
      <c r="O46" s="159">
        <f>'Ｃ社'!R42</f>
        <v>500000.6200000001</v>
      </c>
      <c r="P46" s="159">
        <f>'Ｃ社'!U42</f>
        <v>500000.5</v>
      </c>
      <c r="Q46" s="430" t="s">
        <v>277</v>
      </c>
      <c r="R46" s="159">
        <f>'Ｄ社'!L42</f>
        <v>1700000</v>
      </c>
      <c r="S46" s="159">
        <f>'Ｄ社'!O42</f>
        <v>500000.4199999999</v>
      </c>
      <c r="T46" s="159">
        <f>'Ｄ社'!R42</f>
        <v>500000.6200000001</v>
      </c>
      <c r="U46" s="159">
        <f>'Ｄ社'!U42</f>
        <v>500000.5</v>
      </c>
    </row>
    <row r="47" spans="1:21" ht="12.75" customHeight="1">
      <c r="A47" s="131"/>
      <c r="B47" s="131"/>
      <c r="C47" s="131"/>
      <c r="D47" s="131"/>
      <c r="E47" s="131"/>
      <c r="F47" s="131"/>
      <c r="G47" s="131"/>
      <c r="H47" s="131"/>
      <c r="I47" s="131"/>
      <c r="J47" s="131"/>
      <c r="K47" s="131"/>
      <c r="L47" s="131"/>
      <c r="M47" s="131"/>
      <c r="N47" s="131"/>
      <c r="O47" s="131"/>
      <c r="P47" s="131"/>
      <c r="Q47" s="131"/>
      <c r="R47" s="131"/>
      <c r="S47" s="131"/>
      <c r="T47" s="131"/>
      <c r="U47" s="131"/>
    </row>
    <row r="48" spans="1:21" ht="12.75" customHeight="1">
      <c r="A48" s="131"/>
      <c r="B48" s="682" t="s">
        <v>242</v>
      </c>
      <c r="C48" s="682"/>
      <c r="D48" s="682"/>
      <c r="E48" s="682"/>
      <c r="F48" s="682"/>
      <c r="G48" s="682" t="s">
        <v>242</v>
      </c>
      <c r="H48" s="682"/>
      <c r="I48" s="682"/>
      <c r="J48" s="682"/>
      <c r="K48" s="682"/>
      <c r="L48" s="682" t="s">
        <v>242</v>
      </c>
      <c r="M48" s="682"/>
      <c r="N48" s="682"/>
      <c r="O48" s="682"/>
      <c r="P48" s="682"/>
      <c r="Q48" s="682" t="s">
        <v>242</v>
      </c>
      <c r="R48" s="682"/>
      <c r="S48" s="682"/>
      <c r="T48" s="682"/>
      <c r="U48" s="682"/>
    </row>
    <row r="49" spans="1:21" ht="12.75" customHeight="1">
      <c r="A49" s="131"/>
      <c r="B49" s="438"/>
      <c r="C49" s="436" t="str">
        <f>C6</f>
        <v>第Ⅰ期</v>
      </c>
      <c r="D49" s="436" t="str">
        <f>D6</f>
        <v>第Ⅱ期</v>
      </c>
      <c r="E49" s="436" t="str">
        <f>E6</f>
        <v>第Ⅲ期</v>
      </c>
      <c r="F49" s="436" t="str">
        <f>F6</f>
        <v>第Ⅳ期</v>
      </c>
      <c r="G49" s="438"/>
      <c r="H49" s="436" t="str">
        <f>H6</f>
        <v>第Ⅰ期</v>
      </c>
      <c r="I49" s="436" t="str">
        <f>I6</f>
        <v>第Ⅱ期</v>
      </c>
      <c r="J49" s="436" t="str">
        <f>J6</f>
        <v>第Ⅲ期</v>
      </c>
      <c r="K49" s="436" t="str">
        <f>K6</f>
        <v>第Ⅳ期</v>
      </c>
      <c r="L49" s="438"/>
      <c r="M49" s="436" t="str">
        <f>M6</f>
        <v>第Ⅰ期</v>
      </c>
      <c r="N49" s="436" t="str">
        <f>N6</f>
        <v>第Ⅱ期</v>
      </c>
      <c r="O49" s="436" t="str">
        <f>O6</f>
        <v>第Ⅲ期</v>
      </c>
      <c r="P49" s="436" t="str">
        <f>P6</f>
        <v>第Ⅳ期</v>
      </c>
      <c r="Q49" s="438"/>
      <c r="R49" s="436" t="str">
        <f>R6</f>
        <v>第Ⅰ期</v>
      </c>
      <c r="S49" s="436" t="str">
        <f>S6</f>
        <v>第Ⅱ期</v>
      </c>
      <c r="T49" s="436" t="str">
        <f>T6</f>
        <v>第Ⅲ期</v>
      </c>
      <c r="U49" s="436" t="str">
        <f>U6</f>
        <v>第Ⅳ期</v>
      </c>
    </row>
    <row r="50" spans="1:21" ht="12.75" customHeight="1">
      <c r="A50" s="131"/>
      <c r="B50" s="428" t="s">
        <v>186</v>
      </c>
      <c r="C50" s="157">
        <f>'Ａ社'!L46</f>
        <v>0</v>
      </c>
      <c r="D50" s="157">
        <f>'Ａ社'!O46</f>
        <v>0</v>
      </c>
      <c r="E50" s="157">
        <f>'Ａ社'!R46</f>
        <v>0</v>
      </c>
      <c r="F50" s="157">
        <f>'Ａ社'!U46</f>
        <v>0</v>
      </c>
      <c r="G50" s="428" t="s">
        <v>186</v>
      </c>
      <c r="H50" s="157">
        <f>'Ｂ社'!L46</f>
        <v>0</v>
      </c>
      <c r="I50" s="157">
        <f>'Ｂ社'!O46</f>
        <v>0</v>
      </c>
      <c r="J50" s="157">
        <f>'Ｂ社'!R46</f>
        <v>0</v>
      </c>
      <c r="K50" s="157">
        <f>'Ｂ社'!U46</f>
        <v>0</v>
      </c>
      <c r="L50" s="428" t="s">
        <v>186</v>
      </c>
      <c r="M50" s="157">
        <f>'Ｃ社'!L46</f>
        <v>0</v>
      </c>
      <c r="N50" s="157">
        <f>'Ｃ社'!O46</f>
        <v>0</v>
      </c>
      <c r="O50" s="157">
        <f>'Ｃ社'!R46</f>
        <v>0</v>
      </c>
      <c r="P50" s="157">
        <f>'Ｃ社'!U46</f>
        <v>0</v>
      </c>
      <c r="Q50" s="428" t="s">
        <v>186</v>
      </c>
      <c r="R50" s="157">
        <f>'Ｄ社'!L46</f>
        <v>0</v>
      </c>
      <c r="S50" s="157">
        <f>'Ｄ社'!O46</f>
        <v>0</v>
      </c>
      <c r="T50" s="157">
        <f>'Ｄ社'!R46</f>
        <v>0</v>
      </c>
      <c r="U50" s="157">
        <f>'Ｄ社'!U46</f>
        <v>0</v>
      </c>
    </row>
    <row r="51" spans="1:21" ht="12.75" customHeight="1">
      <c r="A51" s="131"/>
      <c r="B51" s="431" t="s">
        <v>66</v>
      </c>
      <c r="C51" s="172">
        <f>'Ａ社'!L47</f>
        <v>0</v>
      </c>
      <c r="D51" s="172">
        <f>'Ａ社'!O47</f>
        <v>0</v>
      </c>
      <c r="E51" s="172">
        <f>'Ａ社'!R47</f>
        <v>0</v>
      </c>
      <c r="F51" s="172">
        <f>'Ａ社'!U47</f>
        <v>0</v>
      </c>
      <c r="G51" s="431" t="s">
        <v>66</v>
      </c>
      <c r="H51" s="172">
        <f>'Ｂ社'!L47</f>
        <v>0</v>
      </c>
      <c r="I51" s="172">
        <f>'Ｂ社'!O47</f>
        <v>0</v>
      </c>
      <c r="J51" s="172">
        <f>'Ｂ社'!R47</f>
        <v>0</v>
      </c>
      <c r="K51" s="172">
        <f>'Ｂ社'!U47</f>
        <v>0</v>
      </c>
      <c r="L51" s="431" t="s">
        <v>66</v>
      </c>
      <c r="M51" s="172">
        <f>'Ｃ社'!L47</f>
        <v>0</v>
      </c>
      <c r="N51" s="172">
        <f>'Ｃ社'!O47</f>
        <v>0</v>
      </c>
      <c r="O51" s="172">
        <f>'Ｃ社'!R47</f>
        <v>0</v>
      </c>
      <c r="P51" s="172">
        <f>'Ｃ社'!U47</f>
        <v>0</v>
      </c>
      <c r="Q51" s="431" t="s">
        <v>66</v>
      </c>
      <c r="R51" s="172">
        <f>'Ｄ社'!L47</f>
        <v>0</v>
      </c>
      <c r="S51" s="172">
        <f>'Ｄ社'!O47</f>
        <v>0</v>
      </c>
      <c r="T51" s="172">
        <f>'Ｄ社'!R47</f>
        <v>0</v>
      </c>
      <c r="U51" s="172">
        <f>'Ｄ社'!U47</f>
        <v>0</v>
      </c>
    </row>
    <row r="52" spans="1:21" ht="12.75" customHeight="1">
      <c r="A52" s="131"/>
      <c r="B52" s="433" t="s">
        <v>187</v>
      </c>
      <c r="C52" s="177">
        <f>'Ａ社'!L48</f>
        <v>0</v>
      </c>
      <c r="D52" s="177">
        <f>'Ａ社'!O48</f>
        <v>0</v>
      </c>
      <c r="E52" s="177">
        <f>'Ａ社'!R48</f>
        <v>0</v>
      </c>
      <c r="F52" s="177">
        <f>'Ａ社'!U48</f>
        <v>0</v>
      </c>
      <c r="G52" s="433" t="s">
        <v>187</v>
      </c>
      <c r="H52" s="177">
        <f>'Ｂ社'!L48</f>
        <v>0</v>
      </c>
      <c r="I52" s="177">
        <f>'Ｂ社'!O48</f>
        <v>0</v>
      </c>
      <c r="J52" s="177">
        <f>'Ｂ社'!R48</f>
        <v>0</v>
      </c>
      <c r="K52" s="177">
        <f>'Ｂ社'!U48</f>
        <v>0</v>
      </c>
      <c r="L52" s="433" t="s">
        <v>187</v>
      </c>
      <c r="M52" s="177">
        <f>'Ｃ社'!L48</f>
        <v>0</v>
      </c>
      <c r="N52" s="177">
        <f>'Ｃ社'!O48</f>
        <v>0</v>
      </c>
      <c r="O52" s="177">
        <f>'Ｃ社'!R48</f>
        <v>0</v>
      </c>
      <c r="P52" s="177">
        <f>'Ｃ社'!U48</f>
        <v>0</v>
      </c>
      <c r="Q52" s="433" t="s">
        <v>187</v>
      </c>
      <c r="R52" s="177">
        <f>'Ｄ社'!L48</f>
        <v>0</v>
      </c>
      <c r="S52" s="177">
        <f>'Ｄ社'!O48</f>
        <v>0</v>
      </c>
      <c r="T52" s="177">
        <f>'Ｄ社'!R48</f>
        <v>0</v>
      </c>
      <c r="U52" s="177">
        <f>'Ｄ社'!U48</f>
        <v>0</v>
      </c>
    </row>
    <row r="53" spans="1:21" ht="12.75" customHeight="1">
      <c r="A53" s="131"/>
      <c r="B53" s="430" t="s">
        <v>188</v>
      </c>
      <c r="C53" s="178">
        <f>'Ａ社'!L49</f>
        <v>200</v>
      </c>
      <c r="D53" s="178">
        <f>'Ａ社'!O49</f>
        <v>300</v>
      </c>
      <c r="E53" s="178">
        <f>'Ａ社'!R49</f>
        <v>400</v>
      </c>
      <c r="F53" s="178">
        <f>'Ａ社'!U49</f>
        <v>300</v>
      </c>
      <c r="G53" s="430" t="s">
        <v>188</v>
      </c>
      <c r="H53" s="178">
        <f>'Ｂ社'!L49</f>
        <v>200</v>
      </c>
      <c r="I53" s="178">
        <f>'Ｂ社'!O49</f>
        <v>300</v>
      </c>
      <c r="J53" s="178">
        <f>'Ｂ社'!R49</f>
        <v>400</v>
      </c>
      <c r="K53" s="178">
        <f>'Ｂ社'!U49</f>
        <v>300</v>
      </c>
      <c r="L53" s="430" t="s">
        <v>188</v>
      </c>
      <c r="M53" s="178">
        <f>'Ｃ社'!L49</f>
        <v>200</v>
      </c>
      <c r="N53" s="178">
        <f>'Ｃ社'!O49</f>
        <v>300</v>
      </c>
      <c r="O53" s="178">
        <f>'Ｃ社'!R49</f>
        <v>400</v>
      </c>
      <c r="P53" s="178">
        <f>'Ｃ社'!U49</f>
        <v>300</v>
      </c>
      <c r="Q53" s="430" t="s">
        <v>188</v>
      </c>
      <c r="R53" s="178">
        <f>'Ｄ社'!L49</f>
        <v>200</v>
      </c>
      <c r="S53" s="178">
        <f>'Ｄ社'!O49</f>
        <v>300</v>
      </c>
      <c r="T53" s="178">
        <f>'Ｄ社'!R49</f>
        <v>400</v>
      </c>
      <c r="U53" s="178">
        <f>'Ｄ社'!U49</f>
        <v>300</v>
      </c>
    </row>
    <row r="54" spans="1:21" ht="12.75" customHeight="1">
      <c r="A54" s="131"/>
      <c r="B54" s="430" t="s">
        <v>189</v>
      </c>
      <c r="C54" s="176">
        <f>'Ａ社'!L50</f>
        <v>0</v>
      </c>
      <c r="D54" s="176">
        <f>'Ａ社'!O50</f>
        <v>0</v>
      </c>
      <c r="E54" s="176">
        <f>'Ａ社'!R50</f>
        <v>0</v>
      </c>
      <c r="F54" s="176">
        <f>'Ａ社'!U50</f>
        <v>0</v>
      </c>
      <c r="G54" s="430" t="s">
        <v>189</v>
      </c>
      <c r="H54" s="176">
        <f>'Ｂ社'!L50</f>
        <v>0</v>
      </c>
      <c r="I54" s="176">
        <f>'Ｂ社'!O50</f>
        <v>0</v>
      </c>
      <c r="J54" s="176">
        <f>'Ｂ社'!R50</f>
        <v>0</v>
      </c>
      <c r="K54" s="176">
        <f>'Ｂ社'!U50</f>
        <v>0</v>
      </c>
      <c r="L54" s="430" t="s">
        <v>189</v>
      </c>
      <c r="M54" s="176">
        <f>'Ｃ社'!L50</f>
        <v>0</v>
      </c>
      <c r="N54" s="176">
        <f>'Ｃ社'!O50</f>
        <v>0</v>
      </c>
      <c r="O54" s="176">
        <f>'Ｃ社'!R50</f>
        <v>0</v>
      </c>
      <c r="P54" s="176">
        <f>'Ｃ社'!U50</f>
        <v>0</v>
      </c>
      <c r="Q54" s="430" t="s">
        <v>189</v>
      </c>
      <c r="R54" s="176">
        <f>'Ｄ社'!L50</f>
        <v>0</v>
      </c>
      <c r="S54" s="176">
        <f>'Ｄ社'!O50</f>
        <v>0</v>
      </c>
      <c r="T54" s="176">
        <f>'Ｄ社'!R50</f>
        <v>0</v>
      </c>
      <c r="U54" s="176">
        <f>'Ｄ社'!U50</f>
        <v>0</v>
      </c>
    </row>
    <row r="55" spans="1:21" ht="12.75" customHeight="1">
      <c r="A55" s="131"/>
      <c r="B55" s="426" t="s">
        <v>77</v>
      </c>
      <c r="C55" s="475" t="str">
        <f>'Ａ社'!L51</f>
        <v>品切れ！</v>
      </c>
      <c r="D55" s="475" t="str">
        <f>'Ａ社'!O51</f>
        <v>品切れ！</v>
      </c>
      <c r="E55" s="475" t="str">
        <f>'Ａ社'!R51</f>
        <v>品切れ！</v>
      </c>
      <c r="F55" s="475" t="str">
        <f>'Ａ社'!U51</f>
        <v>品切れ！</v>
      </c>
      <c r="G55" s="426" t="s">
        <v>77</v>
      </c>
      <c r="H55" s="475" t="str">
        <f>'Ｂ社'!L51</f>
        <v>品切れ！</v>
      </c>
      <c r="I55" s="475" t="str">
        <f>'Ｂ社'!O51</f>
        <v>品切れ！</v>
      </c>
      <c r="J55" s="475" t="str">
        <f>'Ｂ社'!R51</f>
        <v>品切れ！</v>
      </c>
      <c r="K55" s="475" t="str">
        <f>'Ｂ社'!U51</f>
        <v>品切れ！</v>
      </c>
      <c r="L55" s="426" t="s">
        <v>77</v>
      </c>
      <c r="M55" s="475" t="str">
        <f>'Ｃ社'!L51</f>
        <v>品切れ！</v>
      </c>
      <c r="N55" s="475" t="str">
        <f>'Ｃ社'!O51</f>
        <v>品切れ！</v>
      </c>
      <c r="O55" s="475" t="str">
        <f>'Ｃ社'!R51</f>
        <v>品切れ！</v>
      </c>
      <c r="P55" s="475" t="str">
        <f>'Ｃ社'!U51</f>
        <v>品切れ！</v>
      </c>
      <c r="Q55" s="426" t="s">
        <v>77</v>
      </c>
      <c r="R55" s="475" t="str">
        <f>'Ｄ社'!L51</f>
        <v>品切れ！</v>
      </c>
      <c r="S55" s="475" t="str">
        <f>'Ｄ社'!O51</f>
        <v>品切れ！</v>
      </c>
      <c r="T55" s="475" t="str">
        <f>'Ｄ社'!R51</f>
        <v>品切れ！</v>
      </c>
      <c r="U55" s="475" t="str">
        <f>'Ｄ社'!U51</f>
        <v>品切れ！</v>
      </c>
    </row>
    <row r="56" spans="1:21" ht="12.75" customHeight="1">
      <c r="A56" s="131"/>
      <c r="B56" s="131"/>
      <c r="C56" s="131"/>
      <c r="D56" s="131"/>
      <c r="E56" s="131"/>
      <c r="F56" s="131"/>
      <c r="G56" s="131"/>
      <c r="H56" s="131"/>
      <c r="I56" s="131"/>
      <c r="J56" s="131"/>
      <c r="K56" s="131"/>
      <c r="L56" s="131"/>
      <c r="M56" s="131"/>
      <c r="N56" s="131"/>
      <c r="O56" s="131"/>
      <c r="P56" s="131"/>
      <c r="Q56" s="131"/>
      <c r="R56" s="131"/>
      <c r="S56" s="131"/>
      <c r="T56" s="131"/>
      <c r="U56" s="131"/>
    </row>
    <row r="57" spans="1:21" ht="12.75" customHeight="1">
      <c r="A57" s="131"/>
      <c r="B57" s="682" t="s">
        <v>243</v>
      </c>
      <c r="C57" s="682"/>
      <c r="D57" s="682"/>
      <c r="E57" s="682"/>
      <c r="F57" s="682"/>
      <c r="G57" s="682" t="s">
        <v>243</v>
      </c>
      <c r="H57" s="682"/>
      <c r="I57" s="682"/>
      <c r="J57" s="682"/>
      <c r="K57" s="682"/>
      <c r="L57" s="682" t="s">
        <v>243</v>
      </c>
      <c r="M57" s="682"/>
      <c r="N57" s="682"/>
      <c r="O57" s="682"/>
      <c r="P57" s="682"/>
      <c r="Q57" s="682" t="s">
        <v>243</v>
      </c>
      <c r="R57" s="682"/>
      <c r="S57" s="682"/>
      <c r="T57" s="682"/>
      <c r="U57" s="682"/>
    </row>
    <row r="58" spans="1:21" ht="12.75" customHeight="1">
      <c r="A58" s="131"/>
      <c r="B58" s="438"/>
      <c r="C58" s="436" t="str">
        <f>C6</f>
        <v>第Ⅰ期</v>
      </c>
      <c r="D58" s="436" t="str">
        <f>D6</f>
        <v>第Ⅱ期</v>
      </c>
      <c r="E58" s="436" t="str">
        <f>E6</f>
        <v>第Ⅲ期</v>
      </c>
      <c r="F58" s="436" t="str">
        <f>F6</f>
        <v>第Ⅳ期</v>
      </c>
      <c r="G58" s="438"/>
      <c r="H58" s="436" t="str">
        <f>H6</f>
        <v>第Ⅰ期</v>
      </c>
      <c r="I58" s="436" t="str">
        <f>I6</f>
        <v>第Ⅱ期</v>
      </c>
      <c r="J58" s="436" t="str">
        <f>J6</f>
        <v>第Ⅲ期</v>
      </c>
      <c r="K58" s="436" t="str">
        <f>K6</f>
        <v>第Ⅳ期</v>
      </c>
      <c r="L58" s="438"/>
      <c r="M58" s="436" t="str">
        <f>M6</f>
        <v>第Ⅰ期</v>
      </c>
      <c r="N58" s="436" t="str">
        <f>N6</f>
        <v>第Ⅱ期</v>
      </c>
      <c r="O58" s="436" t="str">
        <f>O6</f>
        <v>第Ⅲ期</v>
      </c>
      <c r="P58" s="436" t="str">
        <f>P6</f>
        <v>第Ⅳ期</v>
      </c>
      <c r="Q58" s="438"/>
      <c r="R58" s="436" t="str">
        <f>R6</f>
        <v>第Ⅰ期</v>
      </c>
      <c r="S58" s="436" t="str">
        <f>S6</f>
        <v>第Ⅱ期</v>
      </c>
      <c r="T58" s="436" t="str">
        <f>T6</f>
        <v>第Ⅲ期</v>
      </c>
      <c r="U58" s="436" t="str">
        <f>U6</f>
        <v>第Ⅳ期</v>
      </c>
    </row>
    <row r="59" spans="1:21" ht="12.75" customHeight="1">
      <c r="A59" s="131"/>
      <c r="B59" s="428" t="s">
        <v>244</v>
      </c>
      <c r="C59" s="157">
        <f>'Ａ社'!L55</f>
        <v>0</v>
      </c>
      <c r="D59" s="157">
        <f>'Ａ社'!O55</f>
        <v>0</v>
      </c>
      <c r="E59" s="157">
        <f>'Ａ社'!R55</f>
        <v>0</v>
      </c>
      <c r="F59" s="157">
        <f>'Ａ社'!U55</f>
        <v>0</v>
      </c>
      <c r="G59" s="428" t="s">
        <v>244</v>
      </c>
      <c r="H59" s="157">
        <f>'Ｂ社'!L55</f>
        <v>0</v>
      </c>
      <c r="I59" s="157">
        <f>'Ｂ社'!O55</f>
        <v>0</v>
      </c>
      <c r="J59" s="157">
        <f>'Ｂ社'!R55</f>
        <v>0</v>
      </c>
      <c r="K59" s="157">
        <f>'Ｂ社'!U55</f>
        <v>0</v>
      </c>
      <c r="L59" s="428" t="s">
        <v>244</v>
      </c>
      <c r="M59" s="157">
        <f>'Ｃ社'!L55</f>
        <v>0</v>
      </c>
      <c r="N59" s="157">
        <f>'Ｃ社'!O55</f>
        <v>0</v>
      </c>
      <c r="O59" s="157">
        <f>'Ｃ社'!R55</f>
        <v>0</v>
      </c>
      <c r="P59" s="157">
        <f>'Ｃ社'!U55</f>
        <v>0</v>
      </c>
      <c r="Q59" s="428" t="s">
        <v>244</v>
      </c>
      <c r="R59" s="157">
        <f>'Ｄ社'!L55</f>
        <v>0</v>
      </c>
      <c r="S59" s="157">
        <f>'Ｄ社'!O55</f>
        <v>0</v>
      </c>
      <c r="T59" s="157">
        <f>'Ｄ社'!R55</f>
        <v>0</v>
      </c>
      <c r="U59" s="157">
        <f>'Ｄ社'!U55</f>
        <v>0</v>
      </c>
    </row>
    <row r="60" spans="1:21" ht="12.75" customHeight="1">
      <c r="A60" s="131"/>
      <c r="B60" s="431" t="s">
        <v>290</v>
      </c>
      <c r="C60" s="172">
        <f>'Ａ社'!L56</f>
        <v>0</v>
      </c>
      <c r="D60" s="172">
        <f>'Ａ社'!O56</f>
        <v>0</v>
      </c>
      <c r="E60" s="172">
        <f>'Ａ社'!R56</f>
        <v>0</v>
      </c>
      <c r="F60" s="172">
        <f>'Ａ社'!U56</f>
        <v>0</v>
      </c>
      <c r="G60" s="431" t="s">
        <v>290</v>
      </c>
      <c r="H60" s="172">
        <f>'Ｂ社'!L56</f>
        <v>0</v>
      </c>
      <c r="I60" s="172">
        <f>'Ｂ社'!O56</f>
        <v>0</v>
      </c>
      <c r="J60" s="172">
        <f>'Ｂ社'!R56</f>
        <v>0</v>
      </c>
      <c r="K60" s="172">
        <f>'Ｂ社'!U56</f>
        <v>0</v>
      </c>
      <c r="L60" s="431" t="s">
        <v>290</v>
      </c>
      <c r="M60" s="172">
        <f>'Ｃ社'!L56</f>
        <v>0</v>
      </c>
      <c r="N60" s="172">
        <f>'Ｃ社'!O56</f>
        <v>0</v>
      </c>
      <c r="O60" s="172">
        <f>'Ｃ社'!R56</f>
        <v>0</v>
      </c>
      <c r="P60" s="172">
        <f>'Ｃ社'!U56</f>
        <v>0</v>
      </c>
      <c r="Q60" s="431" t="s">
        <v>290</v>
      </c>
      <c r="R60" s="172">
        <f>'Ｄ社'!L56</f>
        <v>0</v>
      </c>
      <c r="S60" s="172">
        <f>'Ｄ社'!O56</f>
        <v>0</v>
      </c>
      <c r="T60" s="172">
        <f>'Ｄ社'!R56</f>
        <v>0</v>
      </c>
      <c r="U60" s="172">
        <f>'Ｄ社'!U56</f>
        <v>0</v>
      </c>
    </row>
    <row r="61" spans="1:21" ht="12.75" customHeight="1">
      <c r="A61" s="131"/>
      <c r="B61" s="429" t="s">
        <v>291</v>
      </c>
      <c r="C61" s="173">
        <f>'Ａ社'!L57</f>
        <v>0</v>
      </c>
      <c r="D61" s="173">
        <f>'Ａ社'!O57</f>
        <v>0</v>
      </c>
      <c r="E61" s="173">
        <f>'Ａ社'!R57</f>
        <v>0</v>
      </c>
      <c r="F61" s="173">
        <f>'Ａ社'!U57</f>
        <v>0</v>
      </c>
      <c r="G61" s="429" t="s">
        <v>291</v>
      </c>
      <c r="H61" s="173">
        <f>'Ｂ社'!L57</f>
        <v>0</v>
      </c>
      <c r="I61" s="173">
        <f>'Ｂ社'!O57</f>
        <v>0</v>
      </c>
      <c r="J61" s="173">
        <f>'Ｂ社'!R57</f>
        <v>0</v>
      </c>
      <c r="K61" s="173">
        <f>'Ｂ社'!U57</f>
        <v>0</v>
      </c>
      <c r="L61" s="429" t="s">
        <v>291</v>
      </c>
      <c r="M61" s="173">
        <f>'Ｃ社'!L57</f>
        <v>0</v>
      </c>
      <c r="N61" s="173">
        <f>'Ｃ社'!O57</f>
        <v>0</v>
      </c>
      <c r="O61" s="173">
        <f>'Ｃ社'!R57</f>
        <v>0</v>
      </c>
      <c r="P61" s="173">
        <f>'Ｃ社'!U57</f>
        <v>0</v>
      </c>
      <c r="Q61" s="429" t="s">
        <v>291</v>
      </c>
      <c r="R61" s="173">
        <f>'Ｄ社'!L57</f>
        <v>0</v>
      </c>
      <c r="S61" s="173">
        <f>'Ｄ社'!O57</f>
        <v>0</v>
      </c>
      <c r="T61" s="173">
        <f>'Ｄ社'!R57</f>
        <v>0</v>
      </c>
      <c r="U61" s="173">
        <f>'Ｄ社'!U57</f>
        <v>0</v>
      </c>
    </row>
    <row r="62" spans="1:21" ht="12.75" customHeight="1">
      <c r="A62" s="131"/>
      <c r="B62" s="430" t="s">
        <v>245</v>
      </c>
      <c r="C62" s="176">
        <f>'Ａ社'!L58</f>
        <v>0</v>
      </c>
      <c r="D62" s="176">
        <f>'Ａ社'!O58</f>
        <v>0</v>
      </c>
      <c r="E62" s="176">
        <f>'Ａ社'!R58</f>
        <v>0</v>
      </c>
      <c r="F62" s="176">
        <f>'Ａ社'!U58</f>
        <v>0</v>
      </c>
      <c r="G62" s="430" t="s">
        <v>245</v>
      </c>
      <c r="H62" s="176">
        <f>'Ｂ社'!L58</f>
        <v>0</v>
      </c>
      <c r="I62" s="176">
        <f>'Ｂ社'!O58</f>
        <v>0</v>
      </c>
      <c r="J62" s="176">
        <f>'Ｂ社'!R58</f>
        <v>0</v>
      </c>
      <c r="K62" s="176">
        <f>'Ｂ社'!U58</f>
        <v>0</v>
      </c>
      <c r="L62" s="430" t="s">
        <v>245</v>
      </c>
      <c r="M62" s="176">
        <f>'Ｃ社'!L58</f>
        <v>0</v>
      </c>
      <c r="N62" s="176">
        <f>'Ｃ社'!O58</f>
        <v>0</v>
      </c>
      <c r="O62" s="176">
        <f>'Ｃ社'!R58</f>
        <v>0</v>
      </c>
      <c r="P62" s="176">
        <f>'Ｃ社'!U58</f>
        <v>0</v>
      </c>
      <c r="Q62" s="430" t="s">
        <v>245</v>
      </c>
      <c r="R62" s="176">
        <f>'Ｄ社'!L58</f>
        <v>0</v>
      </c>
      <c r="S62" s="176">
        <f>'Ｄ社'!O58</f>
        <v>0</v>
      </c>
      <c r="T62" s="176">
        <f>'Ｄ社'!R58</f>
        <v>0</v>
      </c>
      <c r="U62" s="176">
        <f>'Ｄ社'!U58</f>
        <v>0</v>
      </c>
    </row>
    <row r="63" spans="1:21" ht="12.75" customHeight="1">
      <c r="A63" s="131"/>
      <c r="B63" s="131"/>
      <c r="C63" s="131"/>
      <c r="D63" s="131"/>
      <c r="E63" s="131"/>
      <c r="F63" s="131"/>
      <c r="G63" s="131"/>
      <c r="H63" s="131"/>
      <c r="I63" s="131"/>
      <c r="J63" s="131"/>
      <c r="K63" s="131"/>
      <c r="L63" s="131"/>
      <c r="M63" s="131"/>
      <c r="N63" s="131"/>
      <c r="O63" s="131"/>
      <c r="P63" s="131"/>
      <c r="Q63" s="131"/>
      <c r="R63" s="131"/>
      <c r="S63" s="131"/>
      <c r="T63" s="131"/>
      <c r="U63" s="131"/>
    </row>
    <row r="64" spans="1:21" ht="12.75" customHeight="1">
      <c r="A64" s="131"/>
      <c r="B64" s="434"/>
      <c r="C64" s="603" t="s">
        <v>246</v>
      </c>
      <c r="D64" s="604"/>
      <c r="E64" s="604"/>
      <c r="F64" s="605"/>
      <c r="G64" s="434"/>
      <c r="H64" s="603" t="s">
        <v>246</v>
      </c>
      <c r="I64" s="604"/>
      <c r="J64" s="604"/>
      <c r="K64" s="605"/>
      <c r="L64" s="434"/>
      <c r="M64" s="603" t="s">
        <v>246</v>
      </c>
      <c r="N64" s="604"/>
      <c r="O64" s="604"/>
      <c r="P64" s="605"/>
      <c r="Q64" s="434"/>
      <c r="R64" s="603" t="s">
        <v>246</v>
      </c>
      <c r="S64" s="604"/>
      <c r="T64" s="604"/>
      <c r="U64" s="605"/>
    </row>
    <row r="65" spans="1:21" ht="12.75" customHeight="1">
      <c r="A65" s="131"/>
      <c r="B65" s="434"/>
      <c r="C65" s="436" t="str">
        <f>C6</f>
        <v>第Ⅰ期</v>
      </c>
      <c r="D65" s="436" t="str">
        <f>D6</f>
        <v>第Ⅱ期</v>
      </c>
      <c r="E65" s="436" t="str">
        <f>E6</f>
        <v>第Ⅲ期</v>
      </c>
      <c r="F65" s="436" t="str">
        <f>F6</f>
        <v>第Ⅳ期</v>
      </c>
      <c r="G65" s="434"/>
      <c r="H65" s="436" t="str">
        <f>H6</f>
        <v>第Ⅰ期</v>
      </c>
      <c r="I65" s="436" t="str">
        <f>I6</f>
        <v>第Ⅱ期</v>
      </c>
      <c r="J65" s="436" t="str">
        <f>J6</f>
        <v>第Ⅲ期</v>
      </c>
      <c r="K65" s="436" t="str">
        <f>K6</f>
        <v>第Ⅳ期</v>
      </c>
      <c r="L65" s="434"/>
      <c r="M65" s="436" t="str">
        <f>M6</f>
        <v>第Ⅰ期</v>
      </c>
      <c r="N65" s="436" t="str">
        <f>N6</f>
        <v>第Ⅱ期</v>
      </c>
      <c r="O65" s="436" t="str">
        <f>O6</f>
        <v>第Ⅲ期</v>
      </c>
      <c r="P65" s="436" t="str">
        <f>P6</f>
        <v>第Ⅳ期</v>
      </c>
      <c r="Q65" s="434"/>
      <c r="R65" s="436" t="str">
        <f>R6</f>
        <v>第Ⅰ期</v>
      </c>
      <c r="S65" s="436" t="str">
        <f>S6</f>
        <v>第Ⅱ期</v>
      </c>
      <c r="T65" s="436" t="str">
        <f>T6</f>
        <v>第Ⅲ期</v>
      </c>
      <c r="U65" s="436" t="str">
        <f>U6</f>
        <v>第Ⅳ期</v>
      </c>
    </row>
    <row r="66" spans="1:21" ht="12.75" customHeight="1">
      <c r="A66" s="131"/>
      <c r="B66" s="434"/>
      <c r="C66" s="164" t="e">
        <f>'Ａ社'!L62</f>
        <v>#DIV/0!</v>
      </c>
      <c r="D66" s="164" t="e">
        <f>'Ａ社'!O62</f>
        <v>#DIV/0!</v>
      </c>
      <c r="E66" s="164" t="e">
        <f>'Ａ社'!R62</f>
        <v>#DIV/0!</v>
      </c>
      <c r="F66" s="164" t="e">
        <f>'Ａ社'!U62</f>
        <v>#DIV/0!</v>
      </c>
      <c r="G66" s="434"/>
      <c r="H66" s="164" t="e">
        <f>'Ｂ社'!L62</f>
        <v>#DIV/0!</v>
      </c>
      <c r="I66" s="164" t="e">
        <f>'Ｂ社'!O62</f>
        <v>#DIV/0!</v>
      </c>
      <c r="J66" s="164" t="e">
        <f>'Ｂ社'!R62</f>
        <v>#DIV/0!</v>
      </c>
      <c r="K66" s="164" t="e">
        <f>'Ｂ社'!U62</f>
        <v>#DIV/0!</v>
      </c>
      <c r="L66" s="434"/>
      <c r="M66" s="164" t="e">
        <f>'Ｃ社'!L62</f>
        <v>#DIV/0!</v>
      </c>
      <c r="N66" s="164" t="e">
        <f>'Ｃ社'!O62</f>
        <v>#DIV/0!</v>
      </c>
      <c r="O66" s="164" t="e">
        <f>'Ｃ社'!R62</f>
        <v>#DIV/0!</v>
      </c>
      <c r="P66" s="164" t="e">
        <f>'Ｃ社'!U62</f>
        <v>#DIV/0!</v>
      </c>
      <c r="Q66" s="434"/>
      <c r="R66" s="164" t="e">
        <f>'Ｄ社'!L62</f>
        <v>#DIV/0!</v>
      </c>
      <c r="S66" s="164" t="e">
        <f>'Ｄ社'!O62</f>
        <v>#DIV/0!</v>
      </c>
      <c r="T66" s="164" t="e">
        <f>'Ｄ社'!R62</f>
        <v>#DIV/0!</v>
      </c>
      <c r="U66" s="164" t="e">
        <f>'Ｄ社'!U62</f>
        <v>#DIV/0!</v>
      </c>
    </row>
    <row r="73" spans="2:6" ht="12.75" customHeight="1">
      <c r="B73" s="19" t="s">
        <v>175</v>
      </c>
      <c r="C73" s="19" t="str">
        <f>'配布資料（グループ用）'!$C$50</f>
        <v>未入力</v>
      </c>
      <c r="D73" s="19" t="str">
        <f>'配布資料（グループ用）'!$D$50</f>
        <v>未入力</v>
      </c>
      <c r="E73" s="19" t="str">
        <f>'配布資料（グループ用）'!$E$50</f>
        <v>未入力</v>
      </c>
      <c r="F73" s="19" t="str">
        <f>'配布資料（グループ用）'!$F$50</f>
        <v>未入力</v>
      </c>
    </row>
  </sheetData>
  <sheetProtection sheet="1" objects="1" scenarios="1"/>
  <mergeCells count="40">
    <mergeCell ref="G3:K3"/>
    <mergeCell ref="G4:K4"/>
    <mergeCell ref="G48:K48"/>
    <mergeCell ref="G41:K41"/>
    <mergeCell ref="B18:F18"/>
    <mergeCell ref="B29:F29"/>
    <mergeCell ref="B38:B39"/>
    <mergeCell ref="G18:K18"/>
    <mergeCell ref="G29:K29"/>
    <mergeCell ref="G38:G39"/>
    <mergeCell ref="C64:F64"/>
    <mergeCell ref="H64:K64"/>
    <mergeCell ref="Q29:U29"/>
    <mergeCell ref="Q38:Q39"/>
    <mergeCell ref="Q41:U41"/>
    <mergeCell ref="Q48:U48"/>
    <mergeCell ref="Q57:U57"/>
    <mergeCell ref="R64:U64"/>
    <mergeCell ref="L57:P57"/>
    <mergeCell ref="M64:P64"/>
    <mergeCell ref="Q18:U18"/>
    <mergeCell ref="B41:F41"/>
    <mergeCell ref="B48:F48"/>
    <mergeCell ref="B57:F57"/>
    <mergeCell ref="L29:P29"/>
    <mergeCell ref="L38:L39"/>
    <mergeCell ref="L41:P41"/>
    <mergeCell ref="L48:P48"/>
    <mergeCell ref="L18:P18"/>
    <mergeCell ref="G57:K57"/>
    <mergeCell ref="B3:F3"/>
    <mergeCell ref="B4:F4"/>
    <mergeCell ref="B10:F10"/>
    <mergeCell ref="Q3:U3"/>
    <mergeCell ref="Q4:U4"/>
    <mergeCell ref="Q10:U10"/>
    <mergeCell ref="L3:P3"/>
    <mergeCell ref="L4:P4"/>
    <mergeCell ref="L10:P10"/>
    <mergeCell ref="G10:K10"/>
  </mergeCells>
  <conditionalFormatting sqref="C7:C8 C12:C17 C20:C27 C31:C39 C43:C46 C50:C55 C59:C62 C66 H7:H8 H12:H17 H20:H27 H31:H39 H43:H46 H50:H55 H59:H62 M66 M7:M8 M12:M17 M20:M27 M31:M39 M43:M46 M50:M55 M59:M62 H66 R7:R8 R12:R17 R20:R27 R31:R39 R43:R46 R50:R55 R59:R62 R66">
    <cfRule type="expression" priority="1" dxfId="50" stopIfTrue="1">
      <formula>$C$73&lt;&gt;"入力完了"</formula>
    </cfRule>
  </conditionalFormatting>
  <conditionalFormatting sqref="D66 D12:D16 D20:D27 D31:D39 D43:D46 D50:D55 D59:D62 D7:D8 S7:S8 I12:I16 I20:I27 I31:I39 I43:I46 I50:I55 I59:I62 I7:I8 I66 N12:N16 N20:N27 N31:N39 N43:N46 N50:N55 N59:N62 N7:N8 N66 S12:S16 S20:S27 S31:S39 S43:S46 S50:S55 S59:S62 S66">
    <cfRule type="expression" priority="2" dxfId="50" stopIfTrue="1">
      <formula>$D$73&lt;&gt;"入力完了"</formula>
    </cfRule>
  </conditionalFormatting>
  <conditionalFormatting sqref="E66 E12:E16 E20:E27 E31:E39 E43:E46 E50:E55 E59:E62 E7:E8 T7:T8 J12:J16 J20:J27 J31:J39 J43:J46 J50:J55 J59:J62 J7:J8 J66 O12:O16 O20:O27 O31:O39 O43:O46 O50:O55 O59:O62 O7:O8 O66 T12:T16 T20:T27 T31:T39 T43:T46 T50:T55 T59:T62 T66">
    <cfRule type="expression" priority="3" dxfId="50" stopIfTrue="1">
      <formula>$E$73&lt;&gt;"入力完了"</formula>
    </cfRule>
  </conditionalFormatting>
  <conditionalFormatting sqref="F7:F8 F12:F16 F20:F27 F31:F39 F43:F46 F50:F55 F59:F62 F66 K7:K8 K12:K16 K20:K27 K31:K39 K43:K46 K50:K55 K59:K62 P66 P7:P8 P12:P16 P20:P27 P31:P39 P43:P46 P50:P55 P59:P62 K66 U7:U8 U12:U16 U20:U27 U31:U39 U43:U46 U50:U55 U59:U62 U66">
    <cfRule type="expression" priority="4" dxfId="50" stopIfTrue="1">
      <formula>$F$73&lt;&gt;"入力完了"</formula>
    </cfRule>
  </conditionalFormatting>
  <hyperlinks>
    <hyperlink ref="G1" location="メニュー!B38" display="メニューへ"/>
    <hyperlink ref="L1" location="メニュー!B38" display="メニューへ"/>
    <hyperlink ref="Q1" location="メニュー!B38" display="メニューへ"/>
    <hyperlink ref="B1" location="メニュー!B38" display="メニューへ"/>
  </hyperlinks>
  <printOptions horizontalCentered="1" verticalCentered="1"/>
  <pageMargins left="0" right="0" top="0" bottom="0" header="0.3937007874015748" footer="0.3937007874015748"/>
  <pageSetup horizontalDpi="600" verticalDpi="600" orientation="portrait" paperSize="9" r:id="rId1"/>
  <rowBreaks count="1" manualBreakCount="1">
    <brk id="66" max="255" man="1"/>
  </rowBreaks>
  <colBreaks count="3" manualBreakCount="3">
    <brk id="6" max="65535" man="1"/>
    <brk id="11" max="65535" man="1"/>
    <brk id="16" max="65535" man="1"/>
  </colBreaks>
</worksheet>
</file>

<file path=xl/worksheets/sheet13.xml><?xml version="1.0" encoding="utf-8"?>
<worksheet xmlns="http://schemas.openxmlformats.org/spreadsheetml/2006/main" xmlns:r="http://schemas.openxmlformats.org/officeDocument/2006/relationships">
  <dimension ref="A1:K86"/>
  <sheetViews>
    <sheetView showGridLines="0" zoomScalePageLayoutView="0" workbookViewId="0" topLeftCell="A1">
      <selection activeCell="D4" sqref="D4"/>
    </sheetView>
  </sheetViews>
  <sheetFormatPr defaultColWidth="16.75390625" defaultRowHeight="12.75"/>
  <cols>
    <col min="1" max="1" width="2.875" style="0" customWidth="1"/>
    <col min="2" max="11" width="17.75390625" style="0" customWidth="1"/>
  </cols>
  <sheetData>
    <row r="1" spans="1:11" s="34" customFormat="1" ht="12.75" customHeight="1">
      <c r="A1" s="197"/>
      <c r="B1" s="197" t="s">
        <v>19</v>
      </c>
      <c r="C1" s="308"/>
      <c r="D1" s="308"/>
      <c r="E1" s="308"/>
      <c r="F1" s="308"/>
      <c r="G1" s="197" t="s">
        <v>19</v>
      </c>
      <c r="H1" s="197"/>
      <c r="I1" s="308"/>
      <c r="J1" s="308"/>
      <c r="K1" s="308"/>
    </row>
    <row r="2" spans="1:11" s="9" customFormat="1" ht="12.75" customHeight="1">
      <c r="A2" s="104"/>
      <c r="B2" s="683" t="s">
        <v>315</v>
      </c>
      <c r="C2" s="683"/>
      <c r="D2" s="683"/>
      <c r="E2" s="683"/>
      <c r="F2" s="683"/>
      <c r="G2" s="683" t="s">
        <v>316</v>
      </c>
      <c r="H2" s="683"/>
      <c r="I2" s="683"/>
      <c r="J2" s="683"/>
      <c r="K2" s="683"/>
    </row>
    <row r="3" spans="1:11" s="9" customFormat="1" ht="12.75" customHeight="1">
      <c r="A3" s="104"/>
      <c r="B3" s="439"/>
      <c r="C3" s="439"/>
      <c r="D3" s="439"/>
      <c r="E3" s="439"/>
      <c r="F3" s="439"/>
      <c r="G3" s="439"/>
      <c r="H3" s="439"/>
      <c r="I3" s="439"/>
      <c r="J3" s="439"/>
      <c r="K3" s="439"/>
    </row>
    <row r="4" spans="1:11" s="9" customFormat="1" ht="12.75" customHeight="1">
      <c r="A4" s="104"/>
      <c r="B4" s="104"/>
      <c r="C4" s="104"/>
      <c r="D4" s="104"/>
      <c r="E4" s="104"/>
      <c r="F4" s="111"/>
      <c r="G4" s="104"/>
      <c r="H4" s="104"/>
      <c r="I4" s="104"/>
      <c r="J4" s="104"/>
      <c r="K4" s="111"/>
    </row>
    <row r="5" spans="1:11" s="9" customFormat="1" ht="12.75" customHeight="1">
      <c r="A5" s="104"/>
      <c r="B5" s="104"/>
      <c r="C5" s="104"/>
      <c r="D5" s="104"/>
      <c r="E5" s="104"/>
      <c r="F5" s="111"/>
      <c r="G5" s="104"/>
      <c r="H5" s="104"/>
      <c r="I5" s="104"/>
      <c r="J5" s="104"/>
      <c r="K5" s="111"/>
    </row>
    <row r="6" spans="1:11" ht="12">
      <c r="A6" s="205"/>
      <c r="B6" s="205"/>
      <c r="C6" s="205"/>
      <c r="D6" s="205"/>
      <c r="E6" s="205"/>
      <c r="F6" s="205"/>
      <c r="G6" s="205"/>
      <c r="H6" s="205"/>
      <c r="I6" s="205"/>
      <c r="J6" s="205"/>
      <c r="K6" s="205"/>
    </row>
    <row r="7" spans="1:11" ht="12">
      <c r="A7" s="205"/>
      <c r="B7" s="205"/>
      <c r="C7" s="205"/>
      <c r="D7" s="205"/>
      <c r="E7" s="205"/>
      <c r="F7" s="205"/>
      <c r="G7" s="205"/>
      <c r="H7" s="205"/>
      <c r="I7" s="205"/>
      <c r="J7" s="205"/>
      <c r="K7" s="205"/>
    </row>
    <row r="8" spans="1:11" ht="12">
      <c r="A8" s="205"/>
      <c r="B8" s="205"/>
      <c r="C8" s="205"/>
      <c r="D8" s="205"/>
      <c r="E8" s="205"/>
      <c r="F8" s="205"/>
      <c r="G8" s="205"/>
      <c r="H8" s="205"/>
      <c r="I8" s="205"/>
      <c r="J8" s="205"/>
      <c r="K8" s="205"/>
    </row>
    <row r="9" spans="1:11" ht="12">
      <c r="A9" s="205"/>
      <c r="B9" s="205"/>
      <c r="C9" s="205"/>
      <c r="D9" s="205"/>
      <c r="E9" s="205"/>
      <c r="F9" s="205"/>
      <c r="G9" s="205"/>
      <c r="H9" s="205"/>
      <c r="I9" s="205"/>
      <c r="J9" s="205"/>
      <c r="K9" s="205"/>
    </row>
    <row r="10" spans="1:11" ht="12">
      <c r="A10" s="205"/>
      <c r="B10" s="205"/>
      <c r="C10" s="205"/>
      <c r="D10" s="205"/>
      <c r="E10" s="205"/>
      <c r="F10" s="205"/>
      <c r="G10" s="205"/>
      <c r="H10" s="205"/>
      <c r="I10" s="205"/>
      <c r="J10" s="205"/>
      <c r="K10" s="205"/>
    </row>
    <row r="11" spans="1:11" ht="12">
      <c r="A11" s="205"/>
      <c r="B11" s="205"/>
      <c r="C11" s="205"/>
      <c r="D11" s="205"/>
      <c r="E11" s="205"/>
      <c r="F11" s="205"/>
      <c r="G11" s="205"/>
      <c r="H11" s="205"/>
      <c r="I11" s="205"/>
      <c r="J11" s="205"/>
      <c r="K11" s="205"/>
    </row>
    <row r="12" spans="1:11" ht="12">
      <c r="A12" s="205"/>
      <c r="B12" s="205"/>
      <c r="C12" s="205"/>
      <c r="D12" s="205"/>
      <c r="E12" s="205"/>
      <c r="F12" s="205"/>
      <c r="G12" s="205"/>
      <c r="H12" s="205"/>
      <c r="I12" s="205"/>
      <c r="J12" s="205"/>
      <c r="K12" s="205"/>
    </row>
    <row r="13" spans="1:11" ht="12">
      <c r="A13" s="205"/>
      <c r="B13" s="205"/>
      <c r="C13" s="205"/>
      <c r="D13" s="205"/>
      <c r="E13" s="205"/>
      <c r="F13" s="205"/>
      <c r="G13" s="205"/>
      <c r="H13" s="205"/>
      <c r="I13" s="205"/>
      <c r="J13" s="205"/>
      <c r="K13" s="205"/>
    </row>
    <row r="14" spans="1:11" ht="12">
      <c r="A14" s="205"/>
      <c r="B14" s="205"/>
      <c r="C14" s="205"/>
      <c r="D14" s="205"/>
      <c r="E14" s="205"/>
      <c r="F14" s="205"/>
      <c r="G14" s="205"/>
      <c r="H14" s="205"/>
      <c r="I14" s="205"/>
      <c r="J14" s="205"/>
      <c r="K14" s="205"/>
    </row>
    <row r="15" spans="1:11" ht="12">
      <c r="A15" s="205"/>
      <c r="B15" s="205"/>
      <c r="C15" s="205"/>
      <c r="D15" s="205"/>
      <c r="E15" s="205"/>
      <c r="F15" s="205"/>
      <c r="G15" s="205"/>
      <c r="H15" s="205"/>
      <c r="I15" s="205"/>
      <c r="J15" s="205"/>
      <c r="K15" s="205"/>
    </row>
    <row r="16" spans="1:11" ht="12">
      <c r="A16" s="205"/>
      <c r="B16" s="205"/>
      <c r="C16" s="205"/>
      <c r="D16" s="205"/>
      <c r="E16" s="205"/>
      <c r="F16" s="205"/>
      <c r="G16" s="205"/>
      <c r="H16" s="205"/>
      <c r="I16" s="205"/>
      <c r="J16" s="205"/>
      <c r="K16" s="205"/>
    </row>
    <row r="17" spans="1:11" ht="12">
      <c r="A17" s="205"/>
      <c r="B17" s="205"/>
      <c r="C17" s="205"/>
      <c r="D17" s="205"/>
      <c r="E17" s="205"/>
      <c r="F17" s="205"/>
      <c r="G17" s="205"/>
      <c r="H17" s="205"/>
      <c r="I17" s="205"/>
      <c r="J17" s="205"/>
      <c r="K17" s="205"/>
    </row>
    <row r="18" spans="1:11" ht="12">
      <c r="A18" s="205"/>
      <c r="B18" s="205"/>
      <c r="C18" s="205"/>
      <c r="D18" s="205"/>
      <c r="E18" s="205"/>
      <c r="F18" s="205"/>
      <c r="G18" s="205"/>
      <c r="H18" s="205"/>
      <c r="I18" s="205"/>
      <c r="J18" s="205"/>
      <c r="K18" s="205"/>
    </row>
    <row r="19" spans="1:11" ht="12">
      <c r="A19" s="205"/>
      <c r="B19" s="205"/>
      <c r="C19" s="205"/>
      <c r="D19" s="205"/>
      <c r="E19" s="205"/>
      <c r="F19" s="205"/>
      <c r="G19" s="205"/>
      <c r="H19" s="205"/>
      <c r="I19" s="205"/>
      <c r="J19" s="205"/>
      <c r="K19" s="205"/>
    </row>
    <row r="20" spans="1:11" ht="12">
      <c r="A20" s="205"/>
      <c r="B20" s="205"/>
      <c r="C20" s="205"/>
      <c r="D20" s="205"/>
      <c r="E20" s="205"/>
      <c r="F20" s="205"/>
      <c r="G20" s="205"/>
      <c r="H20" s="205"/>
      <c r="I20" s="205"/>
      <c r="J20" s="205"/>
      <c r="K20" s="205"/>
    </row>
    <row r="21" spans="1:11" ht="12">
      <c r="A21" s="205"/>
      <c r="B21" s="205"/>
      <c r="C21" s="205"/>
      <c r="D21" s="205"/>
      <c r="E21" s="205"/>
      <c r="F21" s="205"/>
      <c r="G21" s="205"/>
      <c r="H21" s="205"/>
      <c r="I21" s="205"/>
      <c r="J21" s="205"/>
      <c r="K21" s="205"/>
    </row>
    <row r="22" spans="1:11" ht="12">
      <c r="A22" s="205"/>
      <c r="B22" s="205"/>
      <c r="C22" s="205"/>
      <c r="D22" s="205"/>
      <c r="E22" s="205"/>
      <c r="F22" s="205"/>
      <c r="G22" s="205"/>
      <c r="H22" s="205"/>
      <c r="I22" s="205"/>
      <c r="J22" s="205"/>
      <c r="K22" s="205"/>
    </row>
    <row r="23" spans="1:11" ht="12">
      <c r="A23" s="205"/>
      <c r="B23" s="205"/>
      <c r="C23" s="205"/>
      <c r="D23" s="205"/>
      <c r="E23" s="205"/>
      <c r="F23" s="205"/>
      <c r="G23" s="205"/>
      <c r="H23" s="205"/>
      <c r="I23" s="205"/>
      <c r="J23" s="205"/>
      <c r="K23" s="205"/>
    </row>
    <row r="24" spans="1:11" ht="12">
      <c r="A24" s="205"/>
      <c r="B24" s="205"/>
      <c r="C24" s="205"/>
      <c r="D24" s="205"/>
      <c r="E24" s="205"/>
      <c r="F24" s="205"/>
      <c r="G24" s="205"/>
      <c r="H24" s="205"/>
      <c r="I24" s="205"/>
      <c r="J24" s="205"/>
      <c r="K24" s="205"/>
    </row>
    <row r="25" spans="1:11" ht="12">
      <c r="A25" s="205"/>
      <c r="B25" s="205"/>
      <c r="C25" s="205"/>
      <c r="D25" s="205"/>
      <c r="E25" s="205"/>
      <c r="F25" s="205"/>
      <c r="G25" s="205"/>
      <c r="H25" s="205"/>
      <c r="I25" s="205"/>
      <c r="J25" s="205"/>
      <c r="K25" s="205"/>
    </row>
    <row r="26" spans="1:11" ht="12">
      <c r="A26" s="205"/>
      <c r="B26" s="205"/>
      <c r="C26" s="205"/>
      <c r="D26" s="205"/>
      <c r="E26" s="205"/>
      <c r="F26" s="205"/>
      <c r="G26" s="205"/>
      <c r="H26" s="205"/>
      <c r="I26" s="205"/>
      <c r="J26" s="205"/>
      <c r="K26" s="205"/>
    </row>
    <row r="27" spans="1:11" ht="12">
      <c r="A27" s="205"/>
      <c r="B27" s="205"/>
      <c r="C27" s="205"/>
      <c r="D27" s="205"/>
      <c r="E27" s="205"/>
      <c r="F27" s="205"/>
      <c r="G27" s="205"/>
      <c r="H27" s="205"/>
      <c r="I27" s="205"/>
      <c r="J27" s="205"/>
      <c r="K27" s="205"/>
    </row>
    <row r="28" spans="1:11" ht="12">
      <c r="A28" s="205"/>
      <c r="B28" s="205"/>
      <c r="C28" s="205"/>
      <c r="D28" s="205"/>
      <c r="E28" s="205"/>
      <c r="F28" s="205"/>
      <c r="G28" s="205"/>
      <c r="H28" s="205"/>
      <c r="I28" s="205"/>
      <c r="J28" s="205"/>
      <c r="K28" s="205"/>
    </row>
    <row r="29" spans="1:11" ht="12">
      <c r="A29" s="205"/>
      <c r="B29" s="205"/>
      <c r="C29" s="205"/>
      <c r="D29" s="205"/>
      <c r="E29" s="205"/>
      <c r="F29" s="205"/>
      <c r="G29" s="205"/>
      <c r="H29" s="205"/>
      <c r="I29" s="205"/>
      <c r="J29" s="205"/>
      <c r="K29" s="205"/>
    </row>
    <row r="30" spans="1:11" ht="12">
      <c r="A30" s="205"/>
      <c r="B30" s="205"/>
      <c r="C30" s="205"/>
      <c r="D30" s="205"/>
      <c r="E30" s="205"/>
      <c r="F30" s="205"/>
      <c r="G30" s="205"/>
      <c r="H30" s="205"/>
      <c r="I30" s="205"/>
      <c r="J30" s="205"/>
      <c r="K30" s="205"/>
    </row>
    <row r="31" spans="1:11" ht="12">
      <c r="A31" s="205"/>
      <c r="B31" s="205"/>
      <c r="C31" s="205"/>
      <c r="D31" s="205"/>
      <c r="E31" s="205"/>
      <c r="F31" s="205"/>
      <c r="G31" s="205"/>
      <c r="H31" s="205"/>
      <c r="I31" s="205"/>
      <c r="J31" s="205"/>
      <c r="K31" s="205"/>
    </row>
    <row r="32" spans="1:11" ht="12">
      <c r="A32" s="205"/>
      <c r="B32" s="205"/>
      <c r="C32" s="205"/>
      <c r="D32" s="205"/>
      <c r="E32" s="205"/>
      <c r="F32" s="205"/>
      <c r="G32" s="205"/>
      <c r="H32" s="205"/>
      <c r="I32" s="205"/>
      <c r="J32" s="205"/>
      <c r="K32" s="205"/>
    </row>
    <row r="33" spans="1:11" ht="12">
      <c r="A33" s="205"/>
      <c r="B33" s="205"/>
      <c r="C33" s="205"/>
      <c r="D33" s="205"/>
      <c r="E33" s="205"/>
      <c r="F33" s="205"/>
      <c r="G33" s="205"/>
      <c r="H33" s="205"/>
      <c r="I33" s="205"/>
      <c r="J33" s="205"/>
      <c r="K33" s="205"/>
    </row>
    <row r="34" spans="1:11" ht="12">
      <c r="A34" s="205"/>
      <c r="B34" s="205"/>
      <c r="C34" s="205"/>
      <c r="D34" s="205"/>
      <c r="E34" s="205"/>
      <c r="F34" s="205"/>
      <c r="G34" s="205"/>
      <c r="H34" s="205"/>
      <c r="I34" s="205"/>
      <c r="J34" s="205"/>
      <c r="K34" s="205"/>
    </row>
    <row r="35" spans="1:11" ht="12">
      <c r="A35" s="205"/>
      <c r="B35" s="205"/>
      <c r="C35" s="205"/>
      <c r="D35" s="205"/>
      <c r="E35" s="205"/>
      <c r="F35" s="205"/>
      <c r="G35" s="205"/>
      <c r="H35" s="205"/>
      <c r="I35" s="205"/>
      <c r="J35" s="205"/>
      <c r="K35" s="205"/>
    </row>
    <row r="36" spans="1:11" ht="12">
      <c r="A36" s="205"/>
      <c r="B36" s="205"/>
      <c r="C36" s="205"/>
      <c r="D36" s="205"/>
      <c r="E36" s="205"/>
      <c r="F36" s="205"/>
      <c r="G36" s="205"/>
      <c r="H36" s="205"/>
      <c r="I36" s="205"/>
      <c r="J36" s="205"/>
      <c r="K36" s="205"/>
    </row>
    <row r="37" spans="1:11" ht="12">
      <c r="A37" s="205"/>
      <c r="B37" s="205"/>
      <c r="C37" s="205"/>
      <c r="D37" s="205"/>
      <c r="E37" s="205"/>
      <c r="F37" s="205"/>
      <c r="G37" s="205"/>
      <c r="H37" s="205"/>
      <c r="I37" s="205"/>
      <c r="J37" s="205"/>
      <c r="K37" s="205"/>
    </row>
    <row r="38" spans="1:11" ht="12">
      <c r="A38" s="205"/>
      <c r="B38" s="205"/>
      <c r="C38" s="205"/>
      <c r="D38" s="205"/>
      <c r="E38" s="205"/>
      <c r="F38" s="205"/>
      <c r="G38" s="205"/>
      <c r="H38" s="205"/>
      <c r="I38" s="205"/>
      <c r="J38" s="205"/>
      <c r="K38" s="205"/>
    </row>
    <row r="39" spans="1:11" ht="12">
      <c r="A39" s="205"/>
      <c r="B39" s="205"/>
      <c r="C39" s="205"/>
      <c r="D39" s="205"/>
      <c r="E39" s="205"/>
      <c r="F39" s="205"/>
      <c r="G39" s="205"/>
      <c r="H39" s="205"/>
      <c r="I39" s="205"/>
      <c r="J39" s="205"/>
      <c r="K39" s="205"/>
    </row>
    <row r="40" spans="1:11" ht="12">
      <c r="A40" s="205"/>
      <c r="B40" s="205"/>
      <c r="C40" s="205"/>
      <c r="D40" s="205"/>
      <c r="E40" s="205"/>
      <c r="F40" s="205"/>
      <c r="G40" s="205"/>
      <c r="H40" s="205"/>
      <c r="I40" s="205"/>
      <c r="J40" s="205"/>
      <c r="K40" s="205"/>
    </row>
    <row r="41" spans="1:11" ht="12">
      <c r="A41" s="205"/>
      <c r="B41" s="205"/>
      <c r="C41" s="205"/>
      <c r="D41" s="205"/>
      <c r="E41" s="205"/>
      <c r="F41" s="205"/>
      <c r="G41" s="205"/>
      <c r="H41" s="205"/>
      <c r="I41" s="205"/>
      <c r="J41" s="205"/>
      <c r="K41" s="205"/>
    </row>
    <row r="42" spans="1:11" ht="12">
      <c r="A42" s="205"/>
      <c r="B42" s="205"/>
      <c r="C42" s="205"/>
      <c r="D42" s="205"/>
      <c r="E42" s="205"/>
      <c r="F42" s="205"/>
      <c r="G42" s="205"/>
      <c r="H42" s="205"/>
      <c r="I42" s="205"/>
      <c r="J42" s="205"/>
      <c r="K42" s="205"/>
    </row>
    <row r="43" spans="1:11" ht="12">
      <c r="A43" s="205"/>
      <c r="B43" s="205"/>
      <c r="C43" s="205"/>
      <c r="D43" s="205"/>
      <c r="E43" s="205"/>
      <c r="F43" s="205"/>
      <c r="G43" s="205"/>
      <c r="H43" s="205"/>
      <c r="I43" s="205"/>
      <c r="J43" s="205"/>
      <c r="K43" s="205"/>
    </row>
    <row r="44" spans="1:11" ht="12">
      <c r="A44" s="205"/>
      <c r="B44" s="205"/>
      <c r="C44" s="205"/>
      <c r="D44" s="205"/>
      <c r="E44" s="205"/>
      <c r="F44" s="205"/>
      <c r="G44" s="205"/>
      <c r="H44" s="205"/>
      <c r="I44" s="205"/>
      <c r="J44" s="205"/>
      <c r="K44" s="205"/>
    </row>
    <row r="45" spans="1:11" ht="12">
      <c r="A45" s="205"/>
      <c r="B45" s="205"/>
      <c r="C45" s="205"/>
      <c r="D45" s="205"/>
      <c r="E45" s="205"/>
      <c r="F45" s="205"/>
      <c r="G45" s="205"/>
      <c r="H45" s="205"/>
      <c r="I45" s="205"/>
      <c r="J45" s="205"/>
      <c r="K45" s="205"/>
    </row>
    <row r="46" spans="1:11" ht="12">
      <c r="A46" s="205"/>
      <c r="B46" s="205"/>
      <c r="C46" s="205"/>
      <c r="D46" s="205"/>
      <c r="E46" s="205"/>
      <c r="F46" s="205"/>
      <c r="G46" s="205"/>
      <c r="H46" s="205"/>
      <c r="I46" s="205"/>
      <c r="J46" s="205"/>
      <c r="K46" s="205"/>
    </row>
    <row r="47" spans="1:11" ht="12">
      <c r="A47" s="205"/>
      <c r="B47" s="205"/>
      <c r="C47" s="205"/>
      <c r="D47" s="205"/>
      <c r="E47" s="205"/>
      <c r="F47" s="205"/>
      <c r="G47" s="205"/>
      <c r="H47" s="205"/>
      <c r="I47" s="205"/>
      <c r="J47" s="205"/>
      <c r="K47" s="205"/>
    </row>
    <row r="48" spans="1:11" ht="12">
      <c r="A48" s="205"/>
      <c r="B48" s="205"/>
      <c r="C48" s="205"/>
      <c r="D48" s="205"/>
      <c r="E48" s="205"/>
      <c r="F48" s="205"/>
      <c r="G48" s="205"/>
      <c r="H48" s="205"/>
      <c r="I48" s="205"/>
      <c r="J48" s="205"/>
      <c r="K48" s="205"/>
    </row>
    <row r="49" spans="1:11" ht="12">
      <c r="A49" s="205"/>
      <c r="B49" s="205"/>
      <c r="C49" s="205"/>
      <c r="D49" s="205"/>
      <c r="E49" s="205"/>
      <c r="F49" s="205"/>
      <c r="G49" s="205"/>
      <c r="H49" s="205"/>
      <c r="I49" s="205"/>
      <c r="J49" s="205"/>
      <c r="K49" s="205"/>
    </row>
    <row r="50" spans="1:11" ht="12">
      <c r="A50" s="205"/>
      <c r="B50" s="205"/>
      <c r="C50" s="205"/>
      <c r="D50" s="205"/>
      <c r="E50" s="205"/>
      <c r="F50" s="205"/>
      <c r="G50" s="205"/>
      <c r="H50" s="205"/>
      <c r="I50" s="205"/>
      <c r="J50" s="205"/>
      <c r="K50" s="205"/>
    </row>
    <row r="51" spans="1:11" ht="12">
      <c r="A51" s="205"/>
      <c r="B51" s="205"/>
      <c r="C51" s="205"/>
      <c r="D51" s="205"/>
      <c r="E51" s="205"/>
      <c r="F51" s="205"/>
      <c r="G51" s="205"/>
      <c r="H51" s="205"/>
      <c r="I51" s="205"/>
      <c r="J51" s="205"/>
      <c r="K51" s="205"/>
    </row>
    <row r="52" spans="1:11" ht="12">
      <c r="A52" s="205"/>
      <c r="B52" s="205"/>
      <c r="C52" s="205"/>
      <c r="D52" s="205"/>
      <c r="E52" s="205"/>
      <c r="F52" s="205"/>
      <c r="G52" s="205"/>
      <c r="H52" s="205"/>
      <c r="I52" s="205"/>
      <c r="J52" s="205"/>
      <c r="K52" s="205"/>
    </row>
    <row r="53" spans="1:11" ht="12">
      <c r="A53" s="205"/>
      <c r="B53" s="205"/>
      <c r="C53" s="205"/>
      <c r="D53" s="205"/>
      <c r="E53" s="205"/>
      <c r="F53" s="205"/>
      <c r="G53" s="205"/>
      <c r="H53" s="205"/>
      <c r="I53" s="205"/>
      <c r="J53" s="205"/>
      <c r="K53" s="205"/>
    </row>
    <row r="54" spans="1:11" ht="12">
      <c r="A54" s="205"/>
      <c r="B54" s="205"/>
      <c r="C54" s="205"/>
      <c r="D54" s="205"/>
      <c r="E54" s="205"/>
      <c r="F54" s="205"/>
      <c r="G54" s="205"/>
      <c r="H54" s="205"/>
      <c r="I54" s="205"/>
      <c r="J54" s="205"/>
      <c r="K54" s="205"/>
    </row>
    <row r="55" spans="1:11" ht="12">
      <c r="A55" s="205"/>
      <c r="B55" s="205"/>
      <c r="C55" s="205"/>
      <c r="D55" s="205"/>
      <c r="E55" s="205"/>
      <c r="F55" s="205"/>
      <c r="G55" s="205"/>
      <c r="H55" s="205"/>
      <c r="I55" s="205"/>
      <c r="J55" s="205"/>
      <c r="K55" s="205"/>
    </row>
    <row r="56" spans="1:11" ht="12">
      <c r="A56" s="205"/>
      <c r="B56" s="205"/>
      <c r="C56" s="205"/>
      <c r="D56" s="205"/>
      <c r="E56" s="205"/>
      <c r="F56" s="205"/>
      <c r="G56" s="205"/>
      <c r="H56" s="205"/>
      <c r="I56" s="205"/>
      <c r="J56" s="205"/>
      <c r="K56" s="205"/>
    </row>
    <row r="57" spans="1:11" ht="12">
      <c r="A57" s="205"/>
      <c r="B57" s="205"/>
      <c r="C57" s="205"/>
      <c r="D57" s="205"/>
      <c r="E57" s="205"/>
      <c r="F57" s="205"/>
      <c r="G57" s="205"/>
      <c r="H57" s="205"/>
      <c r="I57" s="205"/>
      <c r="J57" s="205"/>
      <c r="K57" s="205"/>
    </row>
    <row r="58" spans="1:11" ht="12">
      <c r="A58" s="205"/>
      <c r="B58" s="205"/>
      <c r="C58" s="205"/>
      <c r="D58" s="205"/>
      <c r="E58" s="205"/>
      <c r="F58" s="205"/>
      <c r="G58" s="205"/>
      <c r="H58" s="205"/>
      <c r="I58" s="205"/>
      <c r="J58" s="205"/>
      <c r="K58" s="205"/>
    </row>
    <row r="59" spans="1:11" ht="12">
      <c r="A59" s="205"/>
      <c r="B59" s="205"/>
      <c r="C59" s="205"/>
      <c r="D59" s="205"/>
      <c r="E59" s="205"/>
      <c r="F59" s="205"/>
      <c r="G59" s="205"/>
      <c r="H59" s="205"/>
      <c r="I59" s="205"/>
      <c r="J59" s="205"/>
      <c r="K59" s="205"/>
    </row>
    <row r="60" spans="1:11" ht="12">
      <c r="A60" s="205"/>
      <c r="B60" s="205"/>
      <c r="C60" s="205"/>
      <c r="D60" s="205"/>
      <c r="E60" s="205"/>
      <c r="F60" s="205"/>
      <c r="G60" s="205"/>
      <c r="H60" s="205"/>
      <c r="I60" s="205"/>
      <c r="J60" s="205"/>
      <c r="K60" s="205"/>
    </row>
    <row r="61" spans="1:11" ht="12">
      <c r="A61" s="205"/>
      <c r="B61" s="205"/>
      <c r="C61" s="205"/>
      <c r="D61" s="205"/>
      <c r="E61" s="205"/>
      <c r="F61" s="205"/>
      <c r="G61" s="205"/>
      <c r="H61" s="205"/>
      <c r="I61" s="205"/>
      <c r="J61" s="205"/>
      <c r="K61" s="205"/>
    </row>
    <row r="62" spans="1:11" ht="12">
      <c r="A62" s="205"/>
      <c r="B62" s="684" t="s">
        <v>249</v>
      </c>
      <c r="C62" s="685"/>
      <c r="D62" s="685"/>
      <c r="E62" s="685"/>
      <c r="F62" s="686"/>
      <c r="G62" s="205"/>
      <c r="H62" s="205"/>
      <c r="I62" s="205"/>
      <c r="J62" s="205"/>
      <c r="K62" s="205"/>
    </row>
    <row r="63" spans="1:11" ht="12">
      <c r="A63" s="205"/>
      <c r="B63" s="443"/>
      <c r="C63" s="444" t="s">
        <v>44</v>
      </c>
      <c r="D63" s="444" t="s">
        <v>45</v>
      </c>
      <c r="E63" s="444" t="s">
        <v>46</v>
      </c>
      <c r="F63" s="444" t="s">
        <v>47</v>
      </c>
      <c r="G63" s="205"/>
      <c r="H63" s="205"/>
      <c r="I63" s="205"/>
      <c r="J63" s="205"/>
      <c r="K63" s="205"/>
    </row>
    <row r="64" spans="1:11" ht="12">
      <c r="A64" s="205"/>
      <c r="B64" s="114" t="str">
        <f>'企業別業績表'!C5</f>
        <v>Ａ社</v>
      </c>
      <c r="C64" s="113">
        <f>IF(C86="未入力","",'期別業績表'!C14)</f>
      </c>
      <c r="D64" s="113">
        <f>IF(D86="未入力","",'期別業績表'!D14)</f>
      </c>
      <c r="E64" s="113">
        <f>IF(E86="未入力","",'期別業績表'!E14)</f>
      </c>
      <c r="F64" s="113">
        <f>IF(F86="未入力","",'期別業績表'!F14)</f>
      </c>
      <c r="G64" s="205"/>
      <c r="H64" s="205"/>
      <c r="I64" s="205"/>
      <c r="J64" s="205"/>
      <c r="K64" s="205"/>
    </row>
    <row r="65" spans="1:11" ht="12">
      <c r="A65" s="205"/>
      <c r="B65" s="115" t="str">
        <f>'企業別業績表'!D5</f>
        <v>Ｂ社</v>
      </c>
      <c r="C65" s="113">
        <f>IF(C86="未入力","",'期別業績表'!H14)</f>
      </c>
      <c r="D65" s="113">
        <f>IF(D86="未入力","",'期別業績表'!I14)</f>
      </c>
      <c r="E65" s="113">
        <f>IF(E86="未入力","",'期別業績表'!J14)</f>
      </c>
      <c r="F65" s="113">
        <f>IF(F86="未入力","",'期別業績表'!K14)</f>
      </c>
      <c r="G65" s="205"/>
      <c r="H65" s="205"/>
      <c r="I65" s="205"/>
      <c r="J65" s="205"/>
      <c r="K65" s="205"/>
    </row>
    <row r="66" spans="1:11" ht="12">
      <c r="A66" s="205"/>
      <c r="B66" s="116" t="str">
        <f>'企業別業績表'!E5</f>
        <v>Ｃ社</v>
      </c>
      <c r="C66" s="113">
        <f>IF(C86="未入力","",'期別業績表'!M14)</f>
      </c>
      <c r="D66" s="113">
        <f>IF(D86="未入力","",'期別業績表'!N14)</f>
      </c>
      <c r="E66" s="113">
        <f>IF(E86="未入力","",'期別業績表'!O14)</f>
      </c>
      <c r="F66" s="113">
        <f>IF(F86="未入力","",'期別業績表'!P14)</f>
      </c>
      <c r="G66" s="205"/>
      <c r="H66" s="205"/>
      <c r="I66" s="205"/>
      <c r="J66" s="205"/>
      <c r="K66" s="205"/>
    </row>
    <row r="67" spans="1:11" ht="12">
      <c r="A67" s="205"/>
      <c r="B67" s="117" t="str">
        <f>'企業別業績表'!F5</f>
        <v>Ｄ社</v>
      </c>
      <c r="C67" s="113">
        <f>IF(C86="未入力","",'期別業績表'!R14)</f>
      </c>
      <c r="D67" s="113">
        <f>IF(D86="未入力","",'期別業績表'!S14)</f>
      </c>
      <c r="E67" s="113">
        <f>IF(E86="未入力","",'期別業績表'!T14)</f>
      </c>
      <c r="F67" s="113">
        <f>IF(F86="未入力","",'期別業績表'!U14)</f>
      </c>
      <c r="G67" s="205"/>
      <c r="H67" s="205"/>
      <c r="I67" s="205"/>
      <c r="J67" s="205"/>
      <c r="K67" s="205"/>
    </row>
    <row r="68" spans="1:11" ht="12">
      <c r="A68" s="205"/>
      <c r="B68" s="445"/>
      <c r="C68" s="445"/>
      <c r="D68" s="445"/>
      <c r="E68" s="445"/>
      <c r="F68" s="445"/>
      <c r="G68" s="205"/>
      <c r="H68" s="205"/>
      <c r="I68" s="205"/>
      <c r="J68" s="205"/>
      <c r="K68" s="205"/>
    </row>
    <row r="69" spans="1:11" ht="12">
      <c r="A69" s="205"/>
      <c r="B69" s="684" t="s">
        <v>250</v>
      </c>
      <c r="C69" s="685"/>
      <c r="D69" s="685"/>
      <c r="E69" s="685"/>
      <c r="F69" s="686"/>
      <c r="G69" s="205"/>
      <c r="H69" s="205"/>
      <c r="I69" s="205"/>
      <c r="J69" s="205"/>
      <c r="K69" s="205"/>
    </row>
    <row r="70" spans="1:11" ht="12">
      <c r="A70" s="205"/>
      <c r="B70" s="443"/>
      <c r="C70" s="444" t="s">
        <v>44</v>
      </c>
      <c r="D70" s="444" t="s">
        <v>45</v>
      </c>
      <c r="E70" s="444" t="s">
        <v>46</v>
      </c>
      <c r="F70" s="444" t="s">
        <v>47</v>
      </c>
      <c r="G70" s="205"/>
      <c r="H70" s="205"/>
      <c r="I70" s="205"/>
      <c r="J70" s="205"/>
      <c r="K70" s="205"/>
    </row>
    <row r="71" spans="1:11" ht="12">
      <c r="A71" s="205"/>
      <c r="B71" s="114" t="str">
        <f>B64</f>
        <v>Ａ社</v>
      </c>
      <c r="C71" s="113">
        <f>IF(C86="未入力","",'期別業績表'!C15)</f>
      </c>
      <c r="D71" s="113">
        <f>IF(D86="未入力","",'期別業績表'!D15)</f>
      </c>
      <c r="E71" s="113">
        <f>IF(E86="未入力","",'期別業績表'!E15)</f>
      </c>
      <c r="F71" s="113">
        <f>IF(F86="未入力","",'期別業績表'!F15)</f>
      </c>
      <c r="G71" s="205"/>
      <c r="H71" s="205"/>
      <c r="I71" s="205"/>
      <c r="J71" s="205"/>
      <c r="K71" s="205"/>
    </row>
    <row r="72" spans="1:11" ht="12">
      <c r="A72" s="205"/>
      <c r="B72" s="115" t="str">
        <f>B65</f>
        <v>Ｂ社</v>
      </c>
      <c r="C72" s="113">
        <f>IF(C86="未入力","",'期別業績表'!H15)</f>
      </c>
      <c r="D72" s="113">
        <f>IF(D86="未入力","",'期別業績表'!I15)</f>
      </c>
      <c r="E72" s="113">
        <f>IF(E86="未入力","",'期別業績表'!J15)</f>
      </c>
      <c r="F72" s="113">
        <f>IF(F86="未入力","",'期別業績表'!K15)</f>
      </c>
      <c r="G72" s="205"/>
      <c r="H72" s="205"/>
      <c r="I72" s="205"/>
      <c r="J72" s="205"/>
      <c r="K72" s="205"/>
    </row>
    <row r="73" spans="1:11" ht="12">
      <c r="A73" s="205"/>
      <c r="B73" s="116" t="str">
        <f>B66</f>
        <v>Ｃ社</v>
      </c>
      <c r="C73" s="113">
        <f>IF(C86="未入力","",'期別業績表'!M15)</f>
      </c>
      <c r="D73" s="113">
        <f>IF(D86="未入力","",'期別業績表'!N15)</f>
      </c>
      <c r="E73" s="113">
        <f>IF(E86="未入力","",'期別業績表'!O15)</f>
      </c>
      <c r="F73" s="113">
        <f>IF(F86="未入力","",'期別業績表'!P15)</f>
      </c>
      <c r="G73" s="205"/>
      <c r="H73" s="205"/>
      <c r="I73" s="205"/>
      <c r="J73" s="205"/>
      <c r="K73" s="205"/>
    </row>
    <row r="74" spans="1:11" ht="12">
      <c r="A74" s="205"/>
      <c r="B74" s="117" t="str">
        <f>B67</f>
        <v>Ｄ社</v>
      </c>
      <c r="C74" s="113">
        <f>IF(C86="未入力","",'期別業績表'!R15)</f>
      </c>
      <c r="D74" s="113">
        <f>IF(D86="未入力","",'期別業績表'!S15)</f>
      </c>
      <c r="E74" s="113">
        <f>IF(E86="未入力","",'期別業績表'!T15)</f>
      </c>
      <c r="F74" s="113">
        <f>IF(F86="未入力","",'期別業績表'!U15)</f>
      </c>
      <c r="G74" s="205"/>
      <c r="H74" s="205"/>
      <c r="I74" s="205"/>
      <c r="J74" s="205"/>
      <c r="K74" s="205"/>
    </row>
    <row r="75" spans="1:11" ht="12">
      <c r="A75" s="205"/>
      <c r="B75" s="445"/>
      <c r="C75" s="445"/>
      <c r="D75" s="445"/>
      <c r="E75" s="445"/>
      <c r="F75" s="445"/>
      <c r="G75" s="205"/>
      <c r="H75" s="205"/>
      <c r="I75" s="205"/>
      <c r="J75" s="205"/>
      <c r="K75" s="205"/>
    </row>
    <row r="76" spans="1:11" ht="12">
      <c r="A76" s="205"/>
      <c r="B76" s="684" t="s">
        <v>251</v>
      </c>
      <c r="C76" s="685"/>
      <c r="D76" s="685"/>
      <c r="E76" s="685"/>
      <c r="F76" s="686"/>
      <c r="G76" s="205"/>
      <c r="H76" s="205"/>
      <c r="I76" s="205"/>
      <c r="J76" s="205"/>
      <c r="K76" s="205"/>
    </row>
    <row r="77" spans="1:11" ht="12">
      <c r="A77" s="205"/>
      <c r="B77" s="443"/>
      <c r="C77" s="444" t="s">
        <v>44</v>
      </c>
      <c r="D77" s="444" t="s">
        <v>45</v>
      </c>
      <c r="E77" s="444" t="s">
        <v>46</v>
      </c>
      <c r="F77" s="444" t="s">
        <v>47</v>
      </c>
      <c r="G77" s="205"/>
      <c r="H77" s="205"/>
      <c r="I77" s="205"/>
      <c r="J77" s="205"/>
      <c r="K77" s="205"/>
    </row>
    <row r="78" spans="1:11" ht="12">
      <c r="A78" s="205"/>
      <c r="B78" s="114" t="str">
        <f>B64</f>
        <v>Ａ社</v>
      </c>
      <c r="C78" s="113">
        <f>IF(C86="未入力","",'期別業績表'!C16)</f>
      </c>
      <c r="D78" s="113">
        <f>IF(D86="未入力","",'期別業績表'!D16)</f>
      </c>
      <c r="E78" s="113">
        <f>IF(E86="未入力","",'期別業績表'!E16)</f>
      </c>
      <c r="F78" s="113">
        <f>IF(F86="未入力","",'期別業績表'!F16)</f>
      </c>
      <c r="G78" s="205"/>
      <c r="H78" s="205"/>
      <c r="I78" s="205"/>
      <c r="J78" s="205"/>
      <c r="K78" s="205"/>
    </row>
    <row r="79" spans="1:11" ht="12">
      <c r="A79" s="205"/>
      <c r="B79" s="115" t="str">
        <f>B65</f>
        <v>Ｂ社</v>
      </c>
      <c r="C79" s="113">
        <f>IF(C86="未入力","",'期別業績表'!H16)</f>
      </c>
      <c r="D79" s="113">
        <f>IF(D86="未入力","",'期別業績表'!I16)</f>
      </c>
      <c r="E79" s="113">
        <f>IF(E86="未入力","",'期別業績表'!J16)</f>
      </c>
      <c r="F79" s="113">
        <f>IF(F86="未入力","",'期別業績表'!K16)</f>
      </c>
      <c r="G79" s="205"/>
      <c r="H79" s="205"/>
      <c r="I79" s="205"/>
      <c r="J79" s="205"/>
      <c r="K79" s="205"/>
    </row>
    <row r="80" spans="1:11" ht="12">
      <c r="A80" s="205"/>
      <c r="B80" s="116" t="str">
        <f>B66</f>
        <v>Ｃ社</v>
      </c>
      <c r="C80" s="113">
        <f>IF(C86="未入力","",'期別業績表'!M16)</f>
      </c>
      <c r="D80" s="113">
        <f>IF(D86="未入力","",'期別業績表'!N16)</f>
      </c>
      <c r="E80" s="113">
        <f>IF(E86="未入力","",'期別業績表'!O16)</f>
      </c>
      <c r="F80" s="113">
        <f>IF(F86="未入力","",'期別業績表'!P16)</f>
      </c>
      <c r="G80" s="205"/>
      <c r="H80" s="205"/>
      <c r="I80" s="205"/>
      <c r="J80" s="205"/>
      <c r="K80" s="205"/>
    </row>
    <row r="81" spans="1:11" ht="12">
      <c r="A81" s="205"/>
      <c r="B81" s="117" t="str">
        <f>B67</f>
        <v>Ｄ社</v>
      </c>
      <c r="C81" s="113">
        <f>IF(C86="未入力","",'期別業績表'!R16)</f>
      </c>
      <c r="D81" s="113">
        <f>IF(D86="未入力","",'期別業績表'!S16)</f>
      </c>
      <c r="E81" s="113">
        <f>IF(E86="未入力","",'期別業績表'!T16)</f>
      </c>
      <c r="F81" s="113">
        <f>IF(F86="未入力","",'期別業績表'!U16)</f>
      </c>
      <c r="G81" s="205"/>
      <c r="H81" s="205"/>
      <c r="I81" s="205"/>
      <c r="J81" s="205"/>
      <c r="K81" s="205"/>
    </row>
    <row r="82" spans="1:11" ht="12">
      <c r="A82" s="205"/>
      <c r="B82" s="205"/>
      <c r="C82" s="205"/>
      <c r="D82" s="205"/>
      <c r="E82" s="205"/>
      <c r="F82" s="205"/>
      <c r="G82" s="205"/>
      <c r="H82" s="205"/>
      <c r="I82" s="205"/>
      <c r="J82" s="205"/>
      <c r="K82" s="205"/>
    </row>
    <row r="83" spans="1:11" ht="12">
      <c r="A83" s="205"/>
      <c r="B83" s="446"/>
      <c r="C83" s="446"/>
      <c r="D83" s="446"/>
      <c r="E83" s="446"/>
      <c r="F83" s="446"/>
      <c r="G83" s="205"/>
      <c r="H83" s="205"/>
      <c r="I83" s="205"/>
      <c r="J83" s="205"/>
      <c r="K83" s="205"/>
    </row>
    <row r="84" spans="1:11" ht="12">
      <c r="A84" s="205"/>
      <c r="B84" s="489" t="s">
        <v>175</v>
      </c>
      <c r="C84" s="490"/>
      <c r="D84" s="490"/>
      <c r="E84" s="490"/>
      <c r="F84" s="491"/>
      <c r="G84" s="205"/>
      <c r="H84" s="205"/>
      <c r="I84" s="205"/>
      <c r="J84" s="205"/>
      <c r="K84" s="205"/>
    </row>
    <row r="85" spans="1:11" ht="12">
      <c r="A85" s="205"/>
      <c r="B85" s="368"/>
      <c r="C85" s="447" t="s">
        <v>44</v>
      </c>
      <c r="D85" s="447" t="s">
        <v>45</v>
      </c>
      <c r="E85" s="447" t="s">
        <v>46</v>
      </c>
      <c r="F85" s="447" t="s">
        <v>47</v>
      </c>
      <c r="G85" s="205"/>
      <c r="H85" s="205"/>
      <c r="I85" s="205"/>
      <c r="J85" s="205"/>
      <c r="K85" s="205"/>
    </row>
    <row r="86" spans="1:11" ht="12">
      <c r="A86" s="205"/>
      <c r="B86" s="448" t="s">
        <v>262</v>
      </c>
      <c r="C86" s="179" t="str">
        <f>'配布資料（グループ用）'!$C$50</f>
        <v>未入力</v>
      </c>
      <c r="D86" s="179" t="str">
        <f>'配布資料（グループ用）'!$D$50</f>
        <v>未入力</v>
      </c>
      <c r="E86" s="179" t="str">
        <f>'配布資料（グループ用）'!$E$50</f>
        <v>未入力</v>
      </c>
      <c r="F86" s="179" t="str">
        <f>'配布資料（グループ用）'!$F$50</f>
        <v>未入力</v>
      </c>
      <c r="G86" s="205"/>
      <c r="H86" s="205"/>
      <c r="I86" s="205"/>
      <c r="J86" s="205"/>
      <c r="K86" s="205"/>
    </row>
  </sheetData>
  <sheetProtection sheet="1" objects="1" scenarios="1"/>
  <mergeCells count="6">
    <mergeCell ref="B84:F84"/>
    <mergeCell ref="G2:K2"/>
    <mergeCell ref="B62:F62"/>
    <mergeCell ref="B69:F69"/>
    <mergeCell ref="B76:F76"/>
    <mergeCell ref="B2:F2"/>
  </mergeCells>
  <hyperlinks>
    <hyperlink ref="B1" location="メニュー!B43" display="メニューへ"/>
    <hyperlink ref="G1" location="メニュー!B43" display="メニューへ"/>
  </hyperlinks>
  <printOptions horizontalCentered="1" verticalCentered="1"/>
  <pageMargins left="0" right="0" top="0" bottom="0" header="0" footer="0"/>
  <pageSetup blackAndWhite="1" horizontalDpi="300" verticalDpi="300" orientation="portrait" paperSize="9" r:id="rId2"/>
  <rowBreaks count="1" manualBreakCount="1">
    <brk id="59" max="255" man="1"/>
  </rowBreaks>
  <colBreaks count="1" manualBreakCount="1">
    <brk id="6" max="65535" man="1"/>
  </colBreaks>
  <drawing r:id="rId1"/>
</worksheet>
</file>

<file path=xl/worksheets/sheet14.xml><?xml version="1.0" encoding="utf-8"?>
<worksheet xmlns="http://schemas.openxmlformats.org/spreadsheetml/2006/main" xmlns:r="http://schemas.openxmlformats.org/officeDocument/2006/relationships">
  <dimension ref="A1:K86"/>
  <sheetViews>
    <sheetView showGridLines="0" zoomScale="80" zoomScaleNormal="80" zoomScalePageLayoutView="0" workbookViewId="0" topLeftCell="A1">
      <selection activeCell="F4" sqref="F4"/>
    </sheetView>
  </sheetViews>
  <sheetFormatPr defaultColWidth="9.00390625" defaultRowHeight="12.75"/>
  <cols>
    <col min="1" max="1" width="2.875" style="23" customWidth="1"/>
    <col min="2" max="11" width="17.75390625" style="23" customWidth="1"/>
    <col min="12" max="12" width="16.75390625" style="23" customWidth="1"/>
    <col min="13" max="16384" width="9.125" style="23" customWidth="1"/>
  </cols>
  <sheetData>
    <row r="1" spans="1:11" s="34" customFormat="1" ht="12.75" customHeight="1">
      <c r="A1" s="197"/>
      <c r="B1" s="440" t="s">
        <v>19</v>
      </c>
      <c r="C1" s="308"/>
      <c r="D1" s="308"/>
      <c r="E1" s="308"/>
      <c r="F1" s="308"/>
      <c r="G1" s="551" t="s">
        <v>190</v>
      </c>
      <c r="H1" s="551"/>
      <c r="I1" s="308"/>
      <c r="J1" s="308"/>
      <c r="K1" s="308"/>
    </row>
    <row r="2" spans="1:11" s="9" customFormat="1" ht="12.75" customHeight="1">
      <c r="A2" s="104"/>
      <c r="B2" s="683" t="s">
        <v>318</v>
      </c>
      <c r="C2" s="683"/>
      <c r="D2" s="683"/>
      <c r="E2" s="683"/>
      <c r="F2" s="683"/>
      <c r="G2" s="683" t="s">
        <v>317</v>
      </c>
      <c r="H2" s="683"/>
      <c r="I2" s="683"/>
      <c r="J2" s="683"/>
      <c r="K2" s="683"/>
    </row>
    <row r="3" spans="1:11" s="9" customFormat="1" ht="12.75" customHeight="1">
      <c r="A3" s="104"/>
      <c r="B3" s="439"/>
      <c r="C3" s="439"/>
      <c r="D3" s="439"/>
      <c r="E3" s="439"/>
      <c r="F3" s="439"/>
      <c r="G3" s="439"/>
      <c r="H3" s="439"/>
      <c r="I3" s="439"/>
      <c r="J3" s="439"/>
      <c r="K3" s="439"/>
    </row>
    <row r="4" spans="1:11" s="9" customFormat="1" ht="12.75" customHeight="1">
      <c r="A4" s="104"/>
      <c r="B4" s="104"/>
      <c r="C4" s="104"/>
      <c r="D4" s="104"/>
      <c r="E4" s="104"/>
      <c r="F4" s="111"/>
      <c r="G4" s="104"/>
      <c r="H4" s="104"/>
      <c r="I4" s="104"/>
      <c r="J4" s="104"/>
      <c r="K4" s="111"/>
    </row>
    <row r="5" spans="1:11" s="9" customFormat="1" ht="12.75" customHeight="1">
      <c r="A5" s="104"/>
      <c r="B5" s="104"/>
      <c r="C5" s="104"/>
      <c r="D5" s="104"/>
      <c r="E5" s="104"/>
      <c r="F5" s="111"/>
      <c r="G5" s="104"/>
      <c r="H5" s="104"/>
      <c r="I5" s="104"/>
      <c r="J5" s="104"/>
      <c r="K5" s="111"/>
    </row>
    <row r="6" spans="1:11" ht="12">
      <c r="A6" s="205"/>
      <c r="B6" s="205"/>
      <c r="C6" s="205"/>
      <c r="D6" s="205"/>
      <c r="E6" s="205"/>
      <c r="F6" s="205"/>
      <c r="G6" s="205"/>
      <c r="H6" s="205"/>
      <c r="I6" s="205"/>
      <c r="J6" s="205"/>
      <c r="K6" s="205"/>
    </row>
    <row r="7" spans="1:11" ht="12">
      <c r="A7" s="205"/>
      <c r="B7" s="205"/>
      <c r="C7" s="205"/>
      <c r="D7" s="205"/>
      <c r="E7" s="205"/>
      <c r="F7" s="205"/>
      <c r="G7" s="205"/>
      <c r="H7" s="205"/>
      <c r="I7" s="205"/>
      <c r="J7" s="205"/>
      <c r="K7" s="205"/>
    </row>
    <row r="8" spans="1:11" ht="12">
      <c r="A8" s="205"/>
      <c r="B8" s="205"/>
      <c r="C8" s="205"/>
      <c r="D8" s="205"/>
      <c r="E8" s="205"/>
      <c r="F8" s="205"/>
      <c r="G8" s="205"/>
      <c r="H8" s="205"/>
      <c r="I8" s="205"/>
      <c r="J8" s="205"/>
      <c r="K8" s="205"/>
    </row>
    <row r="9" spans="1:11" ht="12">
      <c r="A9" s="205"/>
      <c r="B9" s="205"/>
      <c r="C9" s="205"/>
      <c r="D9" s="205"/>
      <c r="E9" s="205"/>
      <c r="F9" s="205"/>
      <c r="G9" s="205"/>
      <c r="H9" s="205"/>
      <c r="I9" s="205"/>
      <c r="J9" s="205"/>
      <c r="K9" s="205"/>
    </row>
    <row r="10" spans="1:11" ht="12">
      <c r="A10" s="205"/>
      <c r="B10" s="205"/>
      <c r="C10" s="205"/>
      <c r="D10" s="205"/>
      <c r="E10" s="205"/>
      <c r="F10" s="205"/>
      <c r="G10" s="205"/>
      <c r="H10" s="205"/>
      <c r="I10" s="205"/>
      <c r="J10" s="205"/>
      <c r="K10" s="205"/>
    </row>
    <row r="11" spans="1:11" ht="12">
      <c r="A11" s="205"/>
      <c r="B11" s="205"/>
      <c r="C11" s="205"/>
      <c r="D11" s="205"/>
      <c r="E11" s="205"/>
      <c r="F11" s="205"/>
      <c r="G11" s="205"/>
      <c r="H11" s="205"/>
      <c r="I11" s="205"/>
      <c r="J11" s="205"/>
      <c r="K11" s="205"/>
    </row>
    <row r="12" spans="1:11" ht="12">
      <c r="A12" s="205"/>
      <c r="B12" s="205"/>
      <c r="C12" s="205"/>
      <c r="D12" s="205"/>
      <c r="E12" s="205"/>
      <c r="F12" s="205"/>
      <c r="G12" s="205"/>
      <c r="H12" s="205"/>
      <c r="I12" s="205"/>
      <c r="J12" s="205"/>
      <c r="K12" s="205"/>
    </row>
    <row r="13" spans="1:11" ht="12">
      <c r="A13" s="205"/>
      <c r="B13" s="205"/>
      <c r="C13" s="205"/>
      <c r="D13" s="205"/>
      <c r="E13" s="205"/>
      <c r="F13" s="205"/>
      <c r="G13" s="205"/>
      <c r="H13" s="205"/>
      <c r="I13" s="205"/>
      <c r="J13" s="205"/>
      <c r="K13" s="205"/>
    </row>
    <row r="14" spans="1:11" ht="12">
      <c r="A14" s="205"/>
      <c r="B14" s="205"/>
      <c r="C14" s="205"/>
      <c r="D14" s="205"/>
      <c r="E14" s="205"/>
      <c r="F14" s="205"/>
      <c r="G14" s="205"/>
      <c r="H14" s="205"/>
      <c r="I14" s="205"/>
      <c r="J14" s="205"/>
      <c r="K14" s="205"/>
    </row>
    <row r="15" spans="1:11" ht="12">
      <c r="A15" s="205"/>
      <c r="B15" s="205"/>
      <c r="C15" s="205"/>
      <c r="D15" s="205"/>
      <c r="E15" s="205"/>
      <c r="F15" s="205"/>
      <c r="G15" s="205"/>
      <c r="H15" s="205"/>
      <c r="I15" s="205"/>
      <c r="J15" s="205"/>
      <c r="K15" s="205"/>
    </row>
    <row r="16" spans="1:11" ht="12">
      <c r="A16" s="205"/>
      <c r="B16" s="205"/>
      <c r="C16" s="205"/>
      <c r="D16" s="205"/>
      <c r="E16" s="205"/>
      <c r="F16" s="205"/>
      <c r="G16" s="205"/>
      <c r="H16" s="205"/>
      <c r="I16" s="205"/>
      <c r="J16" s="205"/>
      <c r="K16" s="205"/>
    </row>
    <row r="17" spans="1:11" ht="12">
      <c r="A17" s="205"/>
      <c r="B17" s="205"/>
      <c r="C17" s="205"/>
      <c r="D17" s="205"/>
      <c r="E17" s="205"/>
      <c r="F17" s="205"/>
      <c r="G17" s="205"/>
      <c r="H17" s="205"/>
      <c r="I17" s="205"/>
      <c r="J17" s="205"/>
      <c r="K17" s="205"/>
    </row>
    <row r="18" spans="1:11" ht="12">
      <c r="A18" s="205"/>
      <c r="B18" s="205"/>
      <c r="C18" s="205"/>
      <c r="D18" s="205"/>
      <c r="E18" s="205"/>
      <c r="F18" s="205"/>
      <c r="G18" s="205"/>
      <c r="H18" s="205"/>
      <c r="I18" s="205"/>
      <c r="J18" s="205"/>
      <c r="K18" s="205"/>
    </row>
    <row r="19" spans="1:11" ht="12">
      <c r="A19" s="205"/>
      <c r="B19" s="205"/>
      <c r="C19" s="205"/>
      <c r="D19" s="205"/>
      <c r="E19" s="205"/>
      <c r="F19" s="205"/>
      <c r="G19" s="205"/>
      <c r="H19" s="205"/>
      <c r="I19" s="205"/>
      <c r="J19" s="205"/>
      <c r="K19" s="205"/>
    </row>
    <row r="20" spans="1:11" ht="12">
      <c r="A20" s="205"/>
      <c r="B20" s="205"/>
      <c r="C20" s="205"/>
      <c r="D20" s="205"/>
      <c r="E20" s="205"/>
      <c r="F20" s="205"/>
      <c r="G20" s="205"/>
      <c r="H20" s="205"/>
      <c r="I20" s="205"/>
      <c r="J20" s="205"/>
      <c r="K20" s="205"/>
    </row>
    <row r="21" spans="1:11" ht="12">
      <c r="A21" s="205"/>
      <c r="B21" s="205"/>
      <c r="C21" s="205"/>
      <c r="D21" s="205"/>
      <c r="E21" s="205"/>
      <c r="F21" s="205"/>
      <c r="G21" s="205"/>
      <c r="H21" s="205"/>
      <c r="I21" s="205"/>
      <c r="J21" s="205"/>
      <c r="K21" s="205"/>
    </row>
    <row r="22" spans="1:11" ht="12">
      <c r="A22" s="205"/>
      <c r="B22" s="205"/>
      <c r="C22" s="205"/>
      <c r="D22" s="205"/>
      <c r="E22" s="205"/>
      <c r="F22" s="205"/>
      <c r="G22" s="205"/>
      <c r="H22" s="205"/>
      <c r="I22" s="205"/>
      <c r="J22" s="205"/>
      <c r="K22" s="205"/>
    </row>
    <row r="23" spans="1:11" ht="12">
      <c r="A23" s="205"/>
      <c r="B23" s="205"/>
      <c r="C23" s="205"/>
      <c r="D23" s="205"/>
      <c r="E23" s="205"/>
      <c r="F23" s="205"/>
      <c r="G23" s="205"/>
      <c r="H23" s="205"/>
      <c r="I23" s="205"/>
      <c r="J23" s="205"/>
      <c r="K23" s="205"/>
    </row>
    <row r="24" spans="1:11" ht="12">
      <c r="A24" s="205"/>
      <c r="B24" s="205"/>
      <c r="C24" s="205"/>
      <c r="D24" s="205"/>
      <c r="E24" s="205"/>
      <c r="F24" s="205"/>
      <c r="G24" s="205"/>
      <c r="H24" s="205"/>
      <c r="I24" s="205"/>
      <c r="J24" s="205"/>
      <c r="K24" s="205"/>
    </row>
    <row r="25" spans="1:11" ht="12">
      <c r="A25" s="205"/>
      <c r="B25" s="205"/>
      <c r="C25" s="205"/>
      <c r="D25" s="205"/>
      <c r="E25" s="205"/>
      <c r="F25" s="205"/>
      <c r="G25" s="205"/>
      <c r="H25" s="205"/>
      <c r="I25" s="205"/>
      <c r="J25" s="205"/>
      <c r="K25" s="205"/>
    </row>
    <row r="26" spans="1:11" ht="12">
      <c r="A26" s="205"/>
      <c r="B26" s="205"/>
      <c r="C26" s="205"/>
      <c r="D26" s="205"/>
      <c r="E26" s="205"/>
      <c r="F26" s="205"/>
      <c r="G26" s="205"/>
      <c r="H26" s="205"/>
      <c r="I26" s="205"/>
      <c r="J26" s="205"/>
      <c r="K26" s="205"/>
    </row>
    <row r="27" spans="1:11" ht="12">
      <c r="A27" s="205"/>
      <c r="B27" s="205"/>
      <c r="C27" s="205"/>
      <c r="D27" s="205"/>
      <c r="E27" s="205"/>
      <c r="F27" s="205"/>
      <c r="G27" s="205"/>
      <c r="H27" s="205"/>
      <c r="I27" s="205"/>
      <c r="J27" s="205"/>
      <c r="K27" s="205"/>
    </row>
    <row r="28" spans="1:11" ht="12">
      <c r="A28" s="205"/>
      <c r="B28" s="205"/>
      <c r="C28" s="205"/>
      <c r="D28" s="205"/>
      <c r="E28" s="205"/>
      <c r="F28" s="205"/>
      <c r="G28" s="205"/>
      <c r="H28" s="205"/>
      <c r="I28" s="205"/>
      <c r="J28" s="205"/>
      <c r="K28" s="205"/>
    </row>
    <row r="29" spans="1:11" ht="12">
      <c r="A29" s="205"/>
      <c r="B29" s="205"/>
      <c r="C29" s="205"/>
      <c r="D29" s="205"/>
      <c r="E29" s="205"/>
      <c r="F29" s="205"/>
      <c r="G29" s="205"/>
      <c r="H29" s="205"/>
      <c r="I29" s="205"/>
      <c r="J29" s="205"/>
      <c r="K29" s="205"/>
    </row>
    <row r="30" spans="1:11" ht="12">
      <c r="A30" s="205"/>
      <c r="B30" s="205"/>
      <c r="C30" s="205"/>
      <c r="D30" s="205"/>
      <c r="E30" s="205"/>
      <c r="F30" s="205"/>
      <c r="G30" s="205"/>
      <c r="H30" s="205"/>
      <c r="I30" s="205"/>
      <c r="J30" s="205"/>
      <c r="K30" s="205"/>
    </row>
    <row r="31" spans="1:11" ht="12">
      <c r="A31" s="205"/>
      <c r="B31" s="205"/>
      <c r="C31" s="205"/>
      <c r="D31" s="205"/>
      <c r="E31" s="205"/>
      <c r="F31" s="205"/>
      <c r="G31" s="205"/>
      <c r="H31" s="205"/>
      <c r="I31" s="205"/>
      <c r="J31" s="205"/>
      <c r="K31" s="205"/>
    </row>
    <row r="32" spans="1:11" ht="12">
      <c r="A32" s="205"/>
      <c r="B32" s="205"/>
      <c r="C32" s="205"/>
      <c r="D32" s="205"/>
      <c r="E32" s="205"/>
      <c r="F32" s="205"/>
      <c r="G32" s="205"/>
      <c r="H32" s="205"/>
      <c r="I32" s="205"/>
      <c r="J32" s="205"/>
      <c r="K32" s="205"/>
    </row>
    <row r="33" spans="1:11" ht="12">
      <c r="A33" s="205"/>
      <c r="B33" s="205"/>
      <c r="C33" s="205"/>
      <c r="D33" s="205"/>
      <c r="E33" s="205"/>
      <c r="F33" s="205"/>
      <c r="G33" s="205"/>
      <c r="H33" s="205"/>
      <c r="I33" s="205"/>
      <c r="J33" s="205"/>
      <c r="K33" s="205"/>
    </row>
    <row r="34" spans="1:11" ht="12">
      <c r="A34" s="205"/>
      <c r="B34" s="205"/>
      <c r="C34" s="205"/>
      <c r="D34" s="205"/>
      <c r="E34" s="205"/>
      <c r="F34" s="205"/>
      <c r="G34" s="205"/>
      <c r="H34" s="205"/>
      <c r="I34" s="205"/>
      <c r="J34" s="205"/>
      <c r="K34" s="205"/>
    </row>
    <row r="35" spans="1:11" ht="12">
      <c r="A35" s="205"/>
      <c r="B35" s="205"/>
      <c r="C35" s="205"/>
      <c r="D35" s="205"/>
      <c r="E35" s="205"/>
      <c r="F35" s="205"/>
      <c r="G35" s="205"/>
      <c r="H35" s="205"/>
      <c r="I35" s="205"/>
      <c r="J35" s="205"/>
      <c r="K35" s="205"/>
    </row>
    <row r="36" spans="1:11" ht="12">
      <c r="A36" s="205"/>
      <c r="B36" s="205"/>
      <c r="C36" s="205"/>
      <c r="D36" s="205"/>
      <c r="E36" s="205"/>
      <c r="F36" s="205"/>
      <c r="G36" s="205"/>
      <c r="H36" s="205"/>
      <c r="I36" s="205"/>
      <c r="J36" s="205"/>
      <c r="K36" s="205"/>
    </row>
    <row r="37" spans="1:11" ht="12">
      <c r="A37" s="205"/>
      <c r="B37" s="205"/>
      <c r="C37" s="205"/>
      <c r="D37" s="205"/>
      <c r="E37" s="205"/>
      <c r="F37" s="205"/>
      <c r="G37" s="205"/>
      <c r="H37" s="205"/>
      <c r="I37" s="205"/>
      <c r="J37" s="205"/>
      <c r="K37" s="205"/>
    </row>
    <row r="38" spans="1:11" ht="12">
      <c r="A38" s="205"/>
      <c r="B38" s="205"/>
      <c r="C38" s="205"/>
      <c r="D38" s="205"/>
      <c r="E38" s="205"/>
      <c r="F38" s="205"/>
      <c r="G38" s="205"/>
      <c r="H38" s="205"/>
      <c r="I38" s="205"/>
      <c r="J38" s="205"/>
      <c r="K38" s="205"/>
    </row>
    <row r="39" spans="1:11" ht="12">
      <c r="A39" s="205"/>
      <c r="B39" s="205"/>
      <c r="C39" s="205"/>
      <c r="D39" s="205"/>
      <c r="E39" s="205"/>
      <c r="F39" s="205"/>
      <c r="G39" s="205"/>
      <c r="H39" s="205"/>
      <c r="I39" s="205"/>
      <c r="J39" s="205"/>
      <c r="K39" s="205"/>
    </row>
    <row r="40" spans="1:11" ht="12">
      <c r="A40" s="205"/>
      <c r="B40" s="205"/>
      <c r="C40" s="205"/>
      <c r="D40" s="205"/>
      <c r="E40" s="205"/>
      <c r="F40" s="205"/>
      <c r="G40" s="205"/>
      <c r="H40" s="205"/>
      <c r="I40" s="205"/>
      <c r="J40" s="205"/>
      <c r="K40" s="205"/>
    </row>
    <row r="41" spans="1:11" ht="12">
      <c r="A41" s="205"/>
      <c r="B41" s="205"/>
      <c r="C41" s="205"/>
      <c r="D41" s="205"/>
      <c r="E41" s="205"/>
      <c r="F41" s="205"/>
      <c r="G41" s="205"/>
      <c r="H41" s="205"/>
      <c r="I41" s="205"/>
      <c r="J41" s="205"/>
      <c r="K41" s="205"/>
    </row>
    <row r="42" spans="1:11" ht="12">
      <c r="A42" s="205"/>
      <c r="B42" s="205"/>
      <c r="C42" s="205"/>
      <c r="D42" s="205"/>
      <c r="E42" s="205"/>
      <c r="F42" s="205"/>
      <c r="G42" s="205"/>
      <c r="H42" s="205"/>
      <c r="I42" s="205"/>
      <c r="J42" s="205"/>
      <c r="K42" s="205"/>
    </row>
    <row r="43" spans="1:11" ht="12">
      <c r="A43" s="205"/>
      <c r="B43" s="205"/>
      <c r="C43" s="205"/>
      <c r="D43" s="205"/>
      <c r="E43" s="205"/>
      <c r="F43" s="205"/>
      <c r="G43" s="205"/>
      <c r="H43" s="205"/>
      <c r="I43" s="205"/>
      <c r="J43" s="205"/>
      <c r="K43" s="205"/>
    </row>
    <row r="44" spans="1:11" ht="12">
      <c r="A44" s="205"/>
      <c r="B44" s="205"/>
      <c r="C44" s="205"/>
      <c r="D44" s="205"/>
      <c r="E44" s="205"/>
      <c r="F44" s="205"/>
      <c r="G44" s="205"/>
      <c r="H44" s="205"/>
      <c r="I44" s="205"/>
      <c r="J44" s="205"/>
      <c r="K44" s="205"/>
    </row>
    <row r="45" spans="1:11" ht="12">
      <c r="A45" s="205"/>
      <c r="B45" s="205"/>
      <c r="C45" s="205"/>
      <c r="D45" s="205"/>
      <c r="E45" s="205"/>
      <c r="F45" s="205"/>
      <c r="G45" s="205"/>
      <c r="H45" s="205"/>
      <c r="I45" s="205"/>
      <c r="J45" s="205"/>
      <c r="K45" s="205"/>
    </row>
    <row r="46" spans="1:11" ht="12">
      <c r="A46" s="205"/>
      <c r="B46" s="205"/>
      <c r="C46" s="205"/>
      <c r="D46" s="205"/>
      <c r="E46" s="205"/>
      <c r="F46" s="205"/>
      <c r="G46" s="205"/>
      <c r="H46" s="205"/>
      <c r="I46" s="205"/>
      <c r="J46" s="205"/>
      <c r="K46" s="205"/>
    </row>
    <row r="47" spans="1:11" ht="12">
      <c r="A47" s="205"/>
      <c r="B47" s="205"/>
      <c r="C47" s="205"/>
      <c r="D47" s="205"/>
      <c r="E47" s="205"/>
      <c r="F47" s="205"/>
      <c r="G47" s="205"/>
      <c r="H47" s="205"/>
      <c r="I47" s="205"/>
      <c r="J47" s="205"/>
      <c r="K47" s="205"/>
    </row>
    <row r="48" spans="1:11" ht="12">
      <c r="A48" s="205"/>
      <c r="B48" s="205"/>
      <c r="C48" s="205"/>
      <c r="D48" s="205"/>
      <c r="E48" s="205"/>
      <c r="F48" s="205"/>
      <c r="G48" s="205"/>
      <c r="H48" s="205"/>
      <c r="I48" s="205"/>
      <c r="J48" s="205"/>
      <c r="K48" s="205"/>
    </row>
    <row r="49" spans="1:11" ht="12">
      <c r="A49" s="205"/>
      <c r="B49" s="205"/>
      <c r="C49" s="205"/>
      <c r="D49" s="205"/>
      <c r="E49" s="205"/>
      <c r="F49" s="205"/>
      <c r="G49" s="205"/>
      <c r="H49" s="205"/>
      <c r="I49" s="205"/>
      <c r="J49" s="205"/>
      <c r="K49" s="205"/>
    </row>
    <row r="50" spans="1:11" ht="12">
      <c r="A50" s="205"/>
      <c r="B50" s="205"/>
      <c r="C50" s="205"/>
      <c r="D50" s="205"/>
      <c r="E50" s="205"/>
      <c r="F50" s="205"/>
      <c r="G50" s="205"/>
      <c r="H50" s="205"/>
      <c r="I50" s="205"/>
      <c r="J50" s="205"/>
      <c r="K50" s="205"/>
    </row>
    <row r="51" spans="1:11" ht="12">
      <c r="A51" s="205"/>
      <c r="B51" s="205"/>
      <c r="C51" s="205"/>
      <c r="D51" s="205"/>
      <c r="E51" s="205"/>
      <c r="F51" s="205"/>
      <c r="G51" s="205"/>
      <c r="H51" s="205"/>
      <c r="I51" s="205"/>
      <c r="J51" s="205"/>
      <c r="K51" s="205"/>
    </row>
    <row r="52" spans="1:11" ht="12">
      <c r="A52" s="205"/>
      <c r="B52" s="205"/>
      <c r="C52" s="205"/>
      <c r="D52" s="205"/>
      <c r="E52" s="205"/>
      <c r="F52" s="205"/>
      <c r="G52" s="205"/>
      <c r="H52" s="205"/>
      <c r="I52" s="205"/>
      <c r="J52" s="205"/>
      <c r="K52" s="205"/>
    </row>
    <row r="53" spans="1:11" ht="12">
      <c r="A53" s="205"/>
      <c r="B53" s="205"/>
      <c r="C53" s="205"/>
      <c r="D53" s="205"/>
      <c r="E53" s="205"/>
      <c r="F53" s="205"/>
      <c r="G53" s="205"/>
      <c r="H53" s="205"/>
      <c r="I53" s="205"/>
      <c r="J53" s="205"/>
      <c r="K53" s="205"/>
    </row>
    <row r="54" spans="1:11" ht="12">
      <c r="A54" s="205"/>
      <c r="B54" s="205"/>
      <c r="C54" s="205"/>
      <c r="D54" s="205"/>
      <c r="E54" s="205"/>
      <c r="F54" s="205"/>
      <c r="G54" s="205"/>
      <c r="H54" s="205"/>
      <c r="I54" s="205"/>
      <c r="J54" s="205"/>
      <c r="K54" s="205"/>
    </row>
    <row r="55" spans="1:11" ht="12">
      <c r="A55" s="205"/>
      <c r="B55" s="205"/>
      <c r="C55" s="205"/>
      <c r="D55" s="205"/>
      <c r="E55" s="205"/>
      <c r="F55" s="205"/>
      <c r="G55" s="205"/>
      <c r="H55" s="205"/>
      <c r="I55" s="205"/>
      <c r="J55" s="205"/>
      <c r="K55" s="205"/>
    </row>
    <row r="56" spans="1:11" ht="12">
      <c r="A56" s="205"/>
      <c r="B56" s="205"/>
      <c r="C56" s="205"/>
      <c r="D56" s="205"/>
      <c r="E56" s="205"/>
      <c r="F56" s="205"/>
      <c r="G56" s="205"/>
      <c r="H56" s="205"/>
      <c r="I56" s="205"/>
      <c r="J56" s="205"/>
      <c r="K56" s="205"/>
    </row>
    <row r="57" spans="1:11" ht="12">
      <c r="A57" s="205"/>
      <c r="B57" s="205"/>
      <c r="C57" s="205"/>
      <c r="D57" s="205"/>
      <c r="E57" s="205"/>
      <c r="F57" s="205"/>
      <c r="G57" s="205"/>
      <c r="H57" s="205"/>
      <c r="I57" s="205"/>
      <c r="J57" s="205"/>
      <c r="K57" s="205"/>
    </row>
    <row r="58" spans="1:11" ht="12">
      <c r="A58" s="205"/>
      <c r="B58" s="205"/>
      <c r="C58" s="205"/>
      <c r="D58" s="205"/>
      <c r="E58" s="205"/>
      <c r="F58" s="205"/>
      <c r="G58" s="205"/>
      <c r="H58" s="205"/>
      <c r="I58" s="205"/>
      <c r="J58" s="205"/>
      <c r="K58" s="205"/>
    </row>
    <row r="59" spans="1:11" ht="12">
      <c r="A59" s="205"/>
      <c r="B59" s="205"/>
      <c r="C59" s="205"/>
      <c r="D59" s="205"/>
      <c r="E59" s="205"/>
      <c r="F59" s="205"/>
      <c r="G59" s="205"/>
      <c r="H59" s="205"/>
      <c r="I59" s="205"/>
      <c r="J59" s="205"/>
      <c r="K59" s="205"/>
    </row>
    <row r="60" spans="1:11" ht="12">
      <c r="A60" s="205"/>
      <c r="B60" s="205"/>
      <c r="C60" s="205"/>
      <c r="D60" s="205"/>
      <c r="E60" s="205"/>
      <c r="F60" s="205"/>
      <c r="G60" s="205"/>
      <c r="H60" s="205"/>
      <c r="I60" s="205"/>
      <c r="J60" s="205"/>
      <c r="K60" s="205"/>
    </row>
    <row r="61" spans="1:11" ht="12">
      <c r="A61" s="205"/>
      <c r="B61" s="687" t="s">
        <v>252</v>
      </c>
      <c r="C61" s="687"/>
      <c r="D61" s="687"/>
      <c r="E61" s="687"/>
      <c r="F61" s="687"/>
      <c r="G61" s="205"/>
      <c r="H61" s="205"/>
      <c r="I61" s="205"/>
      <c r="J61" s="205"/>
      <c r="K61" s="205"/>
    </row>
    <row r="62" spans="1:11" ht="12">
      <c r="A62" s="205"/>
      <c r="B62" s="104"/>
      <c r="C62" s="104"/>
      <c r="D62" s="104"/>
      <c r="E62" s="104"/>
      <c r="F62" s="104"/>
      <c r="G62" s="205"/>
      <c r="H62" s="205"/>
      <c r="I62" s="205"/>
      <c r="J62" s="205"/>
      <c r="K62" s="205"/>
    </row>
    <row r="63" spans="1:11" ht="12">
      <c r="A63" s="205"/>
      <c r="B63" s="688" t="s">
        <v>253</v>
      </c>
      <c r="C63" s="689"/>
      <c r="D63" s="689"/>
      <c r="E63" s="689"/>
      <c r="F63" s="690"/>
      <c r="G63" s="205"/>
      <c r="H63" s="205"/>
      <c r="I63" s="205"/>
      <c r="J63" s="205"/>
      <c r="K63" s="205"/>
    </row>
    <row r="64" spans="1:11" ht="12">
      <c r="A64" s="205"/>
      <c r="B64" s="441"/>
      <c r="C64" s="442" t="s">
        <v>44</v>
      </c>
      <c r="D64" s="442" t="s">
        <v>45</v>
      </c>
      <c r="E64" s="442" t="s">
        <v>46</v>
      </c>
      <c r="F64" s="442" t="s">
        <v>47</v>
      </c>
      <c r="G64" s="205"/>
      <c r="H64" s="205"/>
      <c r="I64" s="205"/>
      <c r="J64" s="205"/>
      <c r="K64" s="205"/>
    </row>
    <row r="65" spans="1:11" ht="12">
      <c r="A65" s="205"/>
      <c r="B65" s="182" t="str">
        <f>'配布資料（グループ用）'!$F$11</f>
        <v>Ａ社</v>
      </c>
      <c r="C65" s="180">
        <f>IF(C86="未入力","",'期別業績表'!C26)</f>
      </c>
      <c r="D65" s="180">
        <f>IF(D86="未入力","",'期別業績表'!D26)</f>
      </c>
      <c r="E65" s="180">
        <f>IF(E86="未入力","",'期別業績表'!E26)</f>
      </c>
      <c r="F65" s="180">
        <f>IF(F86="未入力","",'期別業績表'!F26)</f>
      </c>
      <c r="G65" s="205"/>
      <c r="H65" s="205"/>
      <c r="I65" s="205"/>
      <c r="J65" s="205"/>
      <c r="K65" s="205"/>
    </row>
    <row r="66" spans="1:11" ht="12">
      <c r="A66" s="205"/>
      <c r="B66" s="183" t="str">
        <f>'配布資料（グループ用）'!$F$12</f>
        <v>Ｂ社</v>
      </c>
      <c r="C66" s="180">
        <f>IF(C86="未入力","",'期別業績表'!H26)</f>
      </c>
      <c r="D66" s="180">
        <f>IF(D86="未入力","",'期別業績表'!I26)</f>
      </c>
      <c r="E66" s="180">
        <f>IF(E86="未入力","",'期別業績表'!J26)</f>
      </c>
      <c r="F66" s="180">
        <f>IF(F86="未入力","",'期別業績表'!K26)</f>
      </c>
      <c r="G66" s="205"/>
      <c r="H66" s="205"/>
      <c r="I66" s="205"/>
      <c r="J66" s="205"/>
      <c r="K66" s="205"/>
    </row>
    <row r="67" spans="1:11" ht="12">
      <c r="A67" s="205"/>
      <c r="B67" s="184" t="str">
        <f>'配布資料（グループ用）'!$F$13</f>
        <v>Ｃ社</v>
      </c>
      <c r="C67" s="180">
        <f>IF(C86="未入力","",'期別業績表'!M26)</f>
      </c>
      <c r="D67" s="180">
        <f>IF(D86="未入力","",'期別業績表'!N26)</f>
      </c>
      <c r="E67" s="180">
        <f>IF(E86="未入力","",'期別業績表'!O26)</f>
      </c>
      <c r="F67" s="180">
        <f>IF(F86="未入力","",'期別業績表'!P26)</f>
      </c>
      <c r="G67" s="205"/>
      <c r="H67" s="205"/>
      <c r="I67" s="205"/>
      <c r="J67" s="205"/>
      <c r="K67" s="205"/>
    </row>
    <row r="68" spans="1:11" ht="12">
      <c r="A68" s="205"/>
      <c r="B68" s="185" t="str">
        <f>'配布資料（グループ用）'!$F$14</f>
        <v>Ｄ社</v>
      </c>
      <c r="C68" s="180">
        <f>IF(C86="未入力","",'期別業績表'!R26)</f>
      </c>
      <c r="D68" s="180">
        <f>IF(D86="未入力","",'期別業績表'!S26)</f>
      </c>
      <c r="E68" s="180">
        <f>IF(E86="未入力","",'期別業績表'!T26)</f>
      </c>
      <c r="F68" s="180">
        <f>IF(F86="未入力","",'期別業績表'!U26)</f>
      </c>
      <c r="G68" s="205"/>
      <c r="H68" s="205"/>
      <c r="I68" s="205"/>
      <c r="J68" s="205"/>
      <c r="K68" s="205"/>
    </row>
    <row r="69" spans="1:11" ht="12">
      <c r="A69" s="205"/>
      <c r="B69" s="363"/>
      <c r="C69" s="363"/>
      <c r="D69" s="363"/>
      <c r="E69" s="363"/>
      <c r="F69" s="363"/>
      <c r="G69" s="205"/>
      <c r="H69" s="205"/>
      <c r="I69" s="205"/>
      <c r="J69" s="205"/>
      <c r="K69" s="205"/>
    </row>
    <row r="70" spans="1:11" ht="12">
      <c r="A70" s="205"/>
      <c r="B70" s="684" t="s">
        <v>254</v>
      </c>
      <c r="C70" s="685"/>
      <c r="D70" s="685"/>
      <c r="E70" s="685"/>
      <c r="F70" s="686"/>
      <c r="G70" s="205"/>
      <c r="H70" s="205"/>
      <c r="I70" s="205"/>
      <c r="J70" s="205"/>
      <c r="K70" s="205"/>
    </row>
    <row r="71" spans="1:11" ht="12">
      <c r="A71" s="205"/>
      <c r="B71" s="443"/>
      <c r="C71" s="444" t="s">
        <v>44</v>
      </c>
      <c r="D71" s="444" t="s">
        <v>45</v>
      </c>
      <c r="E71" s="444" t="s">
        <v>46</v>
      </c>
      <c r="F71" s="444" t="s">
        <v>47</v>
      </c>
      <c r="G71" s="205"/>
      <c r="H71" s="205"/>
      <c r="I71" s="205"/>
      <c r="J71" s="205"/>
      <c r="K71" s="205"/>
    </row>
    <row r="72" spans="1:11" ht="12">
      <c r="A72" s="205"/>
      <c r="B72" s="182" t="str">
        <f>'配布資料（グループ用）'!$F$11</f>
        <v>Ａ社</v>
      </c>
      <c r="C72" s="180">
        <f>IF(C86="未入力","",'期別業績表'!C36)</f>
      </c>
      <c r="D72" s="180">
        <f>IF(D86="未入力","",'期別業績表'!D36)</f>
      </c>
      <c r="E72" s="180">
        <f>IF(E86="未入力","",'期別業績表'!E36)</f>
      </c>
      <c r="F72" s="180">
        <f>IF(F86="未入力","",'期別業績表'!F36)</f>
      </c>
      <c r="G72" s="205"/>
      <c r="H72" s="205"/>
      <c r="I72" s="205"/>
      <c r="J72" s="205"/>
      <c r="K72" s="205"/>
    </row>
    <row r="73" spans="1:11" ht="12">
      <c r="A73" s="205"/>
      <c r="B73" s="183" t="str">
        <f>'配布資料（グループ用）'!$F$12</f>
        <v>Ｂ社</v>
      </c>
      <c r="C73" s="180">
        <f>IF(C86="未入力","",'期別業績表'!H36)</f>
      </c>
      <c r="D73" s="180">
        <f>IF(D86="未入力","",'期別業績表'!I36)</f>
      </c>
      <c r="E73" s="180">
        <f>IF(E86="未入力","",'期別業績表'!J36)</f>
      </c>
      <c r="F73" s="180">
        <f>IF(F86="未入力","",'期別業績表'!K36)</f>
      </c>
      <c r="G73" s="205"/>
      <c r="H73" s="205"/>
      <c r="I73" s="205"/>
      <c r="J73" s="205"/>
      <c r="K73" s="205"/>
    </row>
    <row r="74" spans="1:11" ht="12">
      <c r="A74" s="205"/>
      <c r="B74" s="184" t="str">
        <f>'配布資料（グループ用）'!$F$13</f>
        <v>Ｃ社</v>
      </c>
      <c r="C74" s="180">
        <f>IF(C86="未入力","",'期別業績表'!M36)</f>
      </c>
      <c r="D74" s="180">
        <f>IF(D86="未入力","",'期別業績表'!N36)</f>
      </c>
      <c r="E74" s="180">
        <f>IF(E86="未入力","",'期別業績表'!O36)</f>
      </c>
      <c r="F74" s="180">
        <f>IF(F86="未入力","",'期別業績表'!P36)</f>
      </c>
      <c r="G74" s="205"/>
      <c r="H74" s="205"/>
      <c r="I74" s="205"/>
      <c r="J74" s="205"/>
      <c r="K74" s="205"/>
    </row>
    <row r="75" spans="1:11" ht="12">
      <c r="A75" s="205"/>
      <c r="B75" s="185" t="str">
        <f>'配布資料（グループ用）'!$F$14</f>
        <v>Ｄ社</v>
      </c>
      <c r="C75" s="180">
        <f>IF(C86="未入力","",'期別業績表'!R36)</f>
      </c>
      <c r="D75" s="180">
        <f>IF(D86="未入力","",'期別業績表'!S36)</f>
      </c>
      <c r="E75" s="180">
        <f>IF(E86="未入力","",'期別業績表'!T36)</f>
      </c>
      <c r="F75" s="180">
        <f>IF(F86="未入力","",'期別業績表'!U36)</f>
      </c>
      <c r="G75" s="205"/>
      <c r="H75" s="205"/>
      <c r="I75" s="205"/>
      <c r="J75" s="205"/>
      <c r="K75" s="205"/>
    </row>
    <row r="76" spans="1:11" ht="12">
      <c r="A76" s="205"/>
      <c r="B76" s="363"/>
      <c r="C76" s="363"/>
      <c r="D76" s="363"/>
      <c r="E76" s="363"/>
      <c r="F76" s="363"/>
      <c r="G76" s="205"/>
      <c r="H76" s="205"/>
      <c r="I76" s="205"/>
      <c r="J76" s="205"/>
      <c r="K76" s="205"/>
    </row>
    <row r="77" spans="1:11" ht="12">
      <c r="A77" s="205"/>
      <c r="B77" s="489" t="s">
        <v>255</v>
      </c>
      <c r="C77" s="490"/>
      <c r="D77" s="490"/>
      <c r="E77" s="490"/>
      <c r="F77" s="491"/>
      <c r="G77" s="205"/>
      <c r="H77" s="205"/>
      <c r="I77" s="205"/>
      <c r="J77" s="205"/>
      <c r="K77" s="205"/>
    </row>
    <row r="78" spans="1:11" ht="12">
      <c r="A78" s="205"/>
      <c r="B78" s="368"/>
      <c r="C78" s="447" t="s">
        <v>44</v>
      </c>
      <c r="D78" s="447" t="s">
        <v>45</v>
      </c>
      <c r="E78" s="447" t="s">
        <v>46</v>
      </c>
      <c r="F78" s="447" t="s">
        <v>47</v>
      </c>
      <c r="G78" s="205"/>
      <c r="H78" s="205"/>
      <c r="I78" s="205"/>
      <c r="J78" s="205"/>
      <c r="K78" s="205"/>
    </row>
    <row r="79" spans="1:11" ht="12">
      <c r="A79" s="205"/>
      <c r="B79" s="182" t="str">
        <f>'配布資料（グループ用）'!$F$11</f>
        <v>Ａ社</v>
      </c>
      <c r="C79" s="181">
        <f>IF(C86="未入力","",'期別業績表'!C66)</f>
      </c>
      <c r="D79" s="181">
        <f>IF(D86="未入力","",'期別業績表'!D66)</f>
      </c>
      <c r="E79" s="181">
        <f>IF(E86="未入力","",'期別業績表'!E66)</f>
      </c>
      <c r="F79" s="181">
        <f>IF(F86="未入力","",'期別業績表'!F66)</f>
      </c>
      <c r="G79" s="205"/>
      <c r="H79" s="205"/>
      <c r="I79" s="205"/>
      <c r="J79" s="205"/>
      <c r="K79" s="205"/>
    </row>
    <row r="80" spans="1:11" ht="12">
      <c r="A80" s="205"/>
      <c r="B80" s="183" t="str">
        <f>'配布資料（グループ用）'!$F$12</f>
        <v>Ｂ社</v>
      </c>
      <c r="C80" s="181">
        <f>IF(C86="未入力","",'期別業績表'!H66)</f>
      </c>
      <c r="D80" s="181">
        <f>IF(D86="未入力","",'期別業績表'!I66)</f>
      </c>
      <c r="E80" s="181">
        <f>IF(E86="未入力","",'期別業績表'!J66)</f>
      </c>
      <c r="F80" s="181">
        <f>IF(F86="未入力","",'期別業績表'!K66)</f>
      </c>
      <c r="G80" s="205"/>
      <c r="H80" s="205"/>
      <c r="I80" s="205"/>
      <c r="J80" s="205"/>
      <c r="K80" s="205"/>
    </row>
    <row r="81" spans="1:11" ht="12">
      <c r="A81" s="205"/>
      <c r="B81" s="184" t="str">
        <f>'配布資料（グループ用）'!$F$13</f>
        <v>Ｃ社</v>
      </c>
      <c r="C81" s="181">
        <f>IF(C86="未入力","",'期別業績表'!M66)</f>
      </c>
      <c r="D81" s="181">
        <f>IF(D86="未入力","",'期別業績表'!N66)</f>
      </c>
      <c r="E81" s="181">
        <f>IF(E86="未入力","",'期別業績表'!O66)</f>
      </c>
      <c r="F81" s="181">
        <f>IF(F86="未入力","",'期別業績表'!P66)</f>
      </c>
      <c r="G81" s="205"/>
      <c r="H81" s="205"/>
      <c r="I81" s="205"/>
      <c r="J81" s="205"/>
      <c r="K81" s="205"/>
    </row>
    <row r="82" spans="1:11" ht="12">
      <c r="A82" s="205"/>
      <c r="B82" s="185" t="str">
        <f>'配布資料（グループ用）'!$F$14</f>
        <v>Ｄ社</v>
      </c>
      <c r="C82" s="181">
        <f>IF(C86="未入力","",'期別業績表'!R66)</f>
      </c>
      <c r="D82" s="181">
        <f>IF(D86="未入力","",'期別業績表'!S66)</f>
      </c>
      <c r="E82" s="181">
        <f>IF(E86="未入力","",'期別業績表'!T66)</f>
      </c>
      <c r="F82" s="181">
        <f>IF(F86="未入力","",'期別業績表'!U66)</f>
      </c>
      <c r="G82" s="205"/>
      <c r="H82" s="205"/>
      <c r="I82" s="205"/>
      <c r="J82" s="205"/>
      <c r="K82" s="205"/>
    </row>
    <row r="83" spans="1:11" ht="12">
      <c r="A83" s="205"/>
      <c r="B83" s="446"/>
      <c r="C83" s="446"/>
      <c r="D83" s="446"/>
      <c r="E83" s="446"/>
      <c r="F83" s="446"/>
      <c r="G83" s="205"/>
      <c r="H83" s="205"/>
      <c r="I83" s="205"/>
      <c r="J83" s="205"/>
      <c r="K83" s="205"/>
    </row>
    <row r="84" spans="1:11" ht="12">
      <c r="A84" s="205"/>
      <c r="B84" s="489" t="s">
        <v>175</v>
      </c>
      <c r="C84" s="490"/>
      <c r="D84" s="490"/>
      <c r="E84" s="490"/>
      <c r="F84" s="491"/>
      <c r="G84" s="205"/>
      <c r="H84" s="205"/>
      <c r="I84" s="205"/>
      <c r="J84" s="205"/>
      <c r="K84" s="205"/>
    </row>
    <row r="85" spans="1:11" ht="12">
      <c r="A85" s="205"/>
      <c r="B85" s="368"/>
      <c r="C85" s="447" t="s">
        <v>44</v>
      </c>
      <c r="D85" s="447" t="s">
        <v>45</v>
      </c>
      <c r="E85" s="447" t="s">
        <v>46</v>
      </c>
      <c r="F85" s="447" t="s">
        <v>47</v>
      </c>
      <c r="G85" s="205"/>
      <c r="H85" s="205"/>
      <c r="I85" s="205"/>
      <c r="J85" s="205"/>
      <c r="K85" s="205"/>
    </row>
    <row r="86" spans="1:11" ht="12">
      <c r="A86" s="205"/>
      <c r="B86" s="448" t="s">
        <v>262</v>
      </c>
      <c r="C86" s="179" t="str">
        <f>'配布資料（グループ用）'!$C$50</f>
        <v>未入力</v>
      </c>
      <c r="D86" s="179" t="str">
        <f>'配布資料（グループ用）'!$D$50</f>
        <v>未入力</v>
      </c>
      <c r="E86" s="179" t="str">
        <f>'配布資料（グループ用）'!$E$50</f>
        <v>未入力</v>
      </c>
      <c r="F86" s="179" t="str">
        <f>'配布資料（グループ用）'!$F$50</f>
        <v>未入力</v>
      </c>
      <c r="G86" s="205"/>
      <c r="H86" s="205"/>
      <c r="I86" s="205"/>
      <c r="J86" s="205"/>
      <c r="K86" s="205"/>
    </row>
  </sheetData>
  <sheetProtection sheet="1" objects="1" scenarios="1"/>
  <mergeCells count="8">
    <mergeCell ref="G1:H1"/>
    <mergeCell ref="G2:K2"/>
    <mergeCell ref="B61:F61"/>
    <mergeCell ref="B63:F63"/>
    <mergeCell ref="B70:F70"/>
    <mergeCell ref="B84:F84"/>
    <mergeCell ref="B77:F77"/>
    <mergeCell ref="B2:F2"/>
  </mergeCells>
  <hyperlinks>
    <hyperlink ref="G1" location="メニュー!B44" display="メニューへ"/>
    <hyperlink ref="G1:H1" location="メニュー!B46" display="メニューへ"/>
    <hyperlink ref="B1" location="メニュー!B46" display="メニューへ"/>
  </hyperlinks>
  <printOptions horizontalCentered="1" verticalCentered="1"/>
  <pageMargins left="0" right="0" top="0" bottom="0" header="0" footer="0"/>
  <pageSetup blackAndWhite="1" horizontalDpi="300" verticalDpi="300" orientation="portrait" paperSize="9" r:id="rId2"/>
  <rowBreaks count="1" manualBreakCount="1">
    <brk id="59" max="255" man="1"/>
  </rowBreaks>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U134"/>
  <sheetViews>
    <sheetView showGridLines="0" tabSelected="1" zoomScalePageLayoutView="0" workbookViewId="0" topLeftCell="A10">
      <selection activeCell="F17" sqref="F17"/>
    </sheetView>
  </sheetViews>
  <sheetFormatPr defaultColWidth="9.00390625" defaultRowHeight="12.75"/>
  <cols>
    <col min="1" max="1" width="2.75390625" style="23" customWidth="1"/>
    <col min="2" max="3" width="18.00390625" style="16" customWidth="1"/>
    <col min="4" max="4" width="18.00390625" style="15" customWidth="1"/>
    <col min="5" max="6" width="18.00390625" style="24" customWidth="1"/>
    <col min="7" max="11" width="18.00390625" style="25" customWidth="1"/>
    <col min="12" max="16" width="18.00390625" style="26" customWidth="1"/>
    <col min="17" max="21" width="18.00390625" style="27" customWidth="1"/>
    <col min="22" max="16384" width="9.125" style="23" customWidth="1"/>
  </cols>
  <sheetData>
    <row r="1" spans="1:21" s="30" customFormat="1" ht="13.5" customHeight="1">
      <c r="A1" s="197"/>
      <c r="B1" s="197" t="s">
        <v>19</v>
      </c>
      <c r="C1" s="198"/>
      <c r="D1" s="199"/>
      <c r="E1" s="200"/>
      <c r="F1" s="200"/>
      <c r="G1" s="201" t="s">
        <v>19</v>
      </c>
      <c r="H1" s="202"/>
      <c r="I1" s="202"/>
      <c r="J1" s="202"/>
      <c r="K1" s="202"/>
      <c r="L1" s="201" t="s">
        <v>19</v>
      </c>
      <c r="M1" s="203"/>
      <c r="N1" s="203"/>
      <c r="O1" s="203"/>
      <c r="P1" s="203"/>
      <c r="Q1" s="201" t="s">
        <v>19</v>
      </c>
      <c r="R1" s="204"/>
      <c r="S1" s="204"/>
      <c r="T1" s="204"/>
      <c r="U1" s="204"/>
    </row>
    <row r="2" spans="1:21" ht="13.5" customHeight="1">
      <c r="A2" s="205"/>
      <c r="B2" s="105"/>
      <c r="C2" s="105"/>
      <c r="D2" s="206"/>
      <c r="E2" s="207"/>
      <c r="F2" s="207"/>
      <c r="G2" s="208"/>
      <c r="H2" s="208"/>
      <c r="I2" s="208"/>
      <c r="J2" s="208"/>
      <c r="K2" s="208"/>
      <c r="L2" s="209"/>
      <c r="M2" s="209"/>
      <c r="N2" s="209"/>
      <c r="O2" s="209"/>
      <c r="P2" s="209"/>
      <c r="Q2" s="210"/>
      <c r="R2" s="210"/>
      <c r="S2" s="210"/>
      <c r="T2" s="210"/>
      <c r="U2" s="210"/>
    </row>
    <row r="3" spans="1:21" ht="13.5" customHeight="1">
      <c r="A3" s="205"/>
      <c r="B3" s="482" t="str">
        <f>IF(C51="ゲーム開始前","※現在，ゲームは開始されていませんので，基本設定値を変更することができます。","※現在，ゲームが進行中ですので，基本設定値を変更することはできません！")</f>
        <v>※現在，ゲームは開始されていませんので，基本設定値を変更することができます。</v>
      </c>
      <c r="C3" s="482"/>
      <c r="D3" s="482"/>
      <c r="E3" s="482"/>
      <c r="F3" s="482"/>
      <c r="G3" s="208"/>
      <c r="H3" s="208"/>
      <c r="I3" s="208"/>
      <c r="J3" s="208"/>
      <c r="K3" s="208"/>
      <c r="L3" s="209"/>
      <c r="M3" s="209"/>
      <c r="N3" s="209"/>
      <c r="O3" s="209"/>
      <c r="P3" s="209"/>
      <c r="Q3" s="210"/>
      <c r="R3" s="210"/>
      <c r="S3" s="210"/>
      <c r="T3" s="210"/>
      <c r="U3" s="210"/>
    </row>
    <row r="4" spans="1:21" ht="13.5" customHeight="1">
      <c r="A4" s="205"/>
      <c r="B4" s="105"/>
      <c r="C4" s="105"/>
      <c r="D4" s="206"/>
      <c r="E4" s="207"/>
      <c r="F4" s="207"/>
      <c r="G4" s="208"/>
      <c r="H4" s="208"/>
      <c r="I4" s="208"/>
      <c r="J4" s="208"/>
      <c r="K4" s="208"/>
      <c r="L4" s="209"/>
      <c r="M4" s="209"/>
      <c r="N4" s="209"/>
      <c r="O4" s="209"/>
      <c r="P4" s="209"/>
      <c r="Q4" s="210"/>
      <c r="R4" s="210"/>
      <c r="S4" s="210"/>
      <c r="T4" s="210"/>
      <c r="U4" s="210"/>
    </row>
    <row r="5" spans="1:21" ht="21" customHeight="1">
      <c r="A5" s="205"/>
      <c r="B5" s="483" t="s">
        <v>20</v>
      </c>
      <c r="C5" s="483"/>
      <c r="D5" s="483"/>
      <c r="E5" s="483"/>
      <c r="F5" s="483"/>
      <c r="G5" s="493" t="s">
        <v>52</v>
      </c>
      <c r="H5" s="493"/>
      <c r="I5" s="493"/>
      <c r="J5" s="493"/>
      <c r="K5" s="493"/>
      <c r="L5" s="494" t="s">
        <v>53</v>
      </c>
      <c r="M5" s="494"/>
      <c r="N5" s="494"/>
      <c r="O5" s="494"/>
      <c r="P5" s="494"/>
      <c r="Q5" s="495" t="s">
        <v>54</v>
      </c>
      <c r="R5" s="495"/>
      <c r="S5" s="495"/>
      <c r="T5" s="495"/>
      <c r="U5" s="495"/>
    </row>
    <row r="6" spans="1:21" ht="21" customHeight="1">
      <c r="A6" s="205"/>
      <c r="B6" s="211"/>
      <c r="C6" s="211"/>
      <c r="D6" s="212"/>
      <c r="E6" s="212"/>
      <c r="F6" s="207"/>
      <c r="G6" s="213"/>
      <c r="H6" s="214"/>
      <c r="I6" s="214"/>
      <c r="J6" s="214"/>
      <c r="K6" s="214"/>
      <c r="L6" s="215"/>
      <c r="M6" s="215"/>
      <c r="N6" s="215"/>
      <c r="O6" s="215"/>
      <c r="P6" s="215"/>
      <c r="Q6" s="216"/>
      <c r="R6" s="216"/>
      <c r="S6" s="216"/>
      <c r="T6" s="216"/>
      <c r="U6" s="216"/>
    </row>
    <row r="7" spans="1:21" ht="21" customHeight="1">
      <c r="A7" s="205"/>
      <c r="B7" s="211"/>
      <c r="C7" s="211"/>
      <c r="D7" s="212"/>
      <c r="E7" s="212"/>
      <c r="F7" s="207"/>
      <c r="G7" s="217" t="s">
        <v>264</v>
      </c>
      <c r="H7" s="218"/>
      <c r="I7" s="219"/>
      <c r="J7" s="220"/>
      <c r="K7" s="220"/>
      <c r="L7" s="217" t="s">
        <v>264</v>
      </c>
      <c r="M7" s="218"/>
      <c r="N7" s="219"/>
      <c r="O7" s="219"/>
      <c r="P7" s="219"/>
      <c r="Q7" s="217" t="s">
        <v>264</v>
      </c>
      <c r="R7" s="218"/>
      <c r="S7" s="219"/>
      <c r="T7" s="221"/>
      <c r="U7" s="221"/>
    </row>
    <row r="8" spans="1:21" ht="21" customHeight="1">
      <c r="A8" s="205"/>
      <c r="B8" s="222" t="s">
        <v>50</v>
      </c>
      <c r="C8" s="223"/>
      <c r="D8" s="223"/>
      <c r="E8" s="224"/>
      <c r="F8" s="225" t="s">
        <v>51</v>
      </c>
      <c r="G8" s="214"/>
      <c r="H8" s="226"/>
      <c r="I8" s="214"/>
      <c r="J8" s="214"/>
      <c r="K8" s="214"/>
      <c r="L8" s="227"/>
      <c r="M8" s="219"/>
      <c r="N8" s="219"/>
      <c r="O8" s="219"/>
      <c r="P8" s="219"/>
      <c r="Q8" s="228"/>
      <c r="R8" s="228"/>
      <c r="S8" s="228"/>
      <c r="T8" s="228"/>
      <c r="U8" s="228"/>
    </row>
    <row r="9" spans="1:21" ht="21" customHeight="1">
      <c r="A9" s="205"/>
      <c r="B9" s="229"/>
      <c r="C9" s="229"/>
      <c r="D9" s="229"/>
      <c r="E9" s="230"/>
      <c r="F9" s="231"/>
      <c r="G9" s="214"/>
      <c r="H9" s="232"/>
      <c r="I9" s="233" t="s">
        <v>55</v>
      </c>
      <c r="J9" s="233" t="s">
        <v>56</v>
      </c>
      <c r="K9" s="214"/>
      <c r="L9" s="234"/>
      <c r="M9" s="234"/>
      <c r="N9" s="234"/>
      <c r="O9" s="234"/>
      <c r="P9" s="234"/>
      <c r="Q9" s="235"/>
      <c r="R9" s="236" t="s">
        <v>55</v>
      </c>
      <c r="S9" s="236" t="s">
        <v>56</v>
      </c>
      <c r="T9" s="236" t="s">
        <v>60</v>
      </c>
      <c r="U9" s="236" t="s">
        <v>61</v>
      </c>
    </row>
    <row r="10" spans="1:21" ht="21" customHeight="1">
      <c r="A10" s="205"/>
      <c r="B10" s="487" t="s">
        <v>21</v>
      </c>
      <c r="C10" s="488"/>
      <c r="D10" s="488"/>
      <c r="E10" s="488"/>
      <c r="F10" s="492"/>
      <c r="G10" s="214"/>
      <c r="H10" s="237" t="s">
        <v>62</v>
      </c>
      <c r="I10" s="238"/>
      <c r="J10" s="238"/>
      <c r="K10" s="214"/>
      <c r="L10" s="496" t="s">
        <v>57</v>
      </c>
      <c r="M10" s="496" t="s">
        <v>58</v>
      </c>
      <c r="N10" s="498" t="s">
        <v>59</v>
      </c>
      <c r="O10" s="499"/>
      <c r="P10" s="500"/>
      <c r="Q10" s="237" t="s">
        <v>62</v>
      </c>
      <c r="R10" s="239"/>
      <c r="S10" s="239"/>
      <c r="T10" s="239"/>
      <c r="U10" s="239"/>
    </row>
    <row r="11" spans="1:21" ht="21" customHeight="1">
      <c r="A11" s="240"/>
      <c r="B11" s="241" t="s">
        <v>22</v>
      </c>
      <c r="C11" s="242"/>
      <c r="D11" s="242"/>
      <c r="E11" s="243"/>
      <c r="F11" s="4" t="s">
        <v>292</v>
      </c>
      <c r="G11" s="214"/>
      <c r="H11" s="237" t="s">
        <v>63</v>
      </c>
      <c r="I11" s="244" t="s">
        <v>64</v>
      </c>
      <c r="J11" s="244" t="s">
        <v>64</v>
      </c>
      <c r="K11" s="214"/>
      <c r="L11" s="497"/>
      <c r="M11" s="497"/>
      <c r="N11" s="501"/>
      <c r="O11" s="502"/>
      <c r="P11" s="503"/>
      <c r="Q11" s="237" t="s">
        <v>63</v>
      </c>
      <c r="R11" s="245" t="s">
        <v>65</v>
      </c>
      <c r="S11" s="245" t="s">
        <v>65</v>
      </c>
      <c r="T11" s="245" t="s">
        <v>65</v>
      </c>
      <c r="U11" s="245" t="s">
        <v>65</v>
      </c>
    </row>
    <row r="12" spans="1:21" ht="21" customHeight="1">
      <c r="A12" s="205"/>
      <c r="B12" s="246" t="s">
        <v>23</v>
      </c>
      <c r="C12" s="247"/>
      <c r="D12" s="247"/>
      <c r="E12" s="248"/>
      <c r="F12" s="4" t="s">
        <v>293</v>
      </c>
      <c r="G12" s="214"/>
      <c r="H12" s="249" t="s">
        <v>66</v>
      </c>
      <c r="I12" s="244" t="s">
        <v>64</v>
      </c>
      <c r="J12" s="244" t="s">
        <v>64</v>
      </c>
      <c r="K12" s="214"/>
      <c r="L12" s="250"/>
      <c r="M12" s="251"/>
      <c r="N12" s="252"/>
      <c r="O12" s="253"/>
      <c r="P12" s="254"/>
      <c r="Q12" s="255" t="s">
        <v>66</v>
      </c>
      <c r="R12" s="245" t="s">
        <v>65</v>
      </c>
      <c r="S12" s="245" t="s">
        <v>65</v>
      </c>
      <c r="T12" s="245" t="s">
        <v>65</v>
      </c>
      <c r="U12" s="245" t="s">
        <v>65</v>
      </c>
    </row>
    <row r="13" spans="1:21" ht="21" customHeight="1">
      <c r="A13" s="205"/>
      <c r="B13" s="256" t="s">
        <v>24</v>
      </c>
      <c r="C13" s="257"/>
      <c r="D13" s="257"/>
      <c r="E13" s="258"/>
      <c r="F13" s="4" t="s">
        <v>294</v>
      </c>
      <c r="G13" s="214"/>
      <c r="H13" s="249" t="s">
        <v>68</v>
      </c>
      <c r="I13" s="244" t="s">
        <v>69</v>
      </c>
      <c r="J13" s="244" t="s">
        <v>69</v>
      </c>
      <c r="K13" s="214"/>
      <c r="L13" s="476" t="s">
        <v>67</v>
      </c>
      <c r="M13" s="260"/>
      <c r="N13" s="261"/>
      <c r="O13" s="262"/>
      <c r="P13" s="263"/>
      <c r="Q13" s="255" t="s">
        <v>68</v>
      </c>
      <c r="R13" s="245" t="s">
        <v>69</v>
      </c>
      <c r="S13" s="245" t="s">
        <v>69</v>
      </c>
      <c r="T13" s="245" t="s">
        <v>69</v>
      </c>
      <c r="U13" s="245" t="s">
        <v>69</v>
      </c>
    </row>
    <row r="14" spans="1:21" ht="21" customHeight="1">
      <c r="A14" s="205"/>
      <c r="B14" s="264" t="s">
        <v>25</v>
      </c>
      <c r="C14" s="265"/>
      <c r="D14" s="265"/>
      <c r="E14" s="266"/>
      <c r="F14" s="28" t="s">
        <v>295</v>
      </c>
      <c r="G14" s="214"/>
      <c r="H14" s="249" t="s">
        <v>70</v>
      </c>
      <c r="I14" s="244" t="s">
        <v>69</v>
      </c>
      <c r="J14" s="244" t="s">
        <v>69</v>
      </c>
      <c r="K14" s="214"/>
      <c r="L14" s="259"/>
      <c r="M14" s="260"/>
      <c r="N14" s="261"/>
      <c r="O14" s="262"/>
      <c r="P14" s="263"/>
      <c r="Q14" s="255" t="s">
        <v>70</v>
      </c>
      <c r="R14" s="245" t="s">
        <v>69</v>
      </c>
      <c r="S14" s="245" t="s">
        <v>69</v>
      </c>
      <c r="T14" s="245" t="s">
        <v>69</v>
      </c>
      <c r="U14" s="245" t="s">
        <v>69</v>
      </c>
    </row>
    <row r="15" spans="1:21" ht="21" customHeight="1">
      <c r="A15" s="205"/>
      <c r="B15" s="229"/>
      <c r="C15" s="229"/>
      <c r="D15" s="229"/>
      <c r="E15" s="230"/>
      <c r="F15" s="231"/>
      <c r="G15" s="214"/>
      <c r="H15" s="267" t="s">
        <v>71</v>
      </c>
      <c r="I15" s="268"/>
      <c r="J15" s="268"/>
      <c r="K15" s="214"/>
      <c r="L15" s="250"/>
      <c r="M15" s="260"/>
      <c r="N15" s="261"/>
      <c r="O15" s="262"/>
      <c r="P15" s="263"/>
      <c r="Q15" s="269" t="s">
        <v>71</v>
      </c>
      <c r="R15" s="270"/>
      <c r="S15" s="270"/>
      <c r="T15" s="270"/>
      <c r="U15" s="270"/>
    </row>
    <row r="16" spans="1:21" ht="21" customHeight="1">
      <c r="A16" s="205"/>
      <c r="B16" s="222" t="s">
        <v>26</v>
      </c>
      <c r="C16" s="223"/>
      <c r="D16" s="223"/>
      <c r="E16" s="224"/>
      <c r="F16" s="5">
        <v>5000000</v>
      </c>
      <c r="G16" s="214"/>
      <c r="H16" s="271"/>
      <c r="I16" s="272"/>
      <c r="J16" s="272"/>
      <c r="K16" s="214"/>
      <c r="L16" s="250"/>
      <c r="M16" s="260"/>
      <c r="N16" s="261"/>
      <c r="O16" s="262"/>
      <c r="P16" s="263"/>
      <c r="Q16" s="273"/>
      <c r="R16" s="274"/>
      <c r="S16" s="274"/>
      <c r="T16" s="274"/>
      <c r="U16" s="274"/>
    </row>
    <row r="17" spans="1:21" ht="21" customHeight="1">
      <c r="A17" s="205"/>
      <c r="B17" s="222" t="s">
        <v>27</v>
      </c>
      <c r="C17" s="223"/>
      <c r="D17" s="223"/>
      <c r="E17" s="224"/>
      <c r="F17" s="5">
        <v>0</v>
      </c>
      <c r="G17" s="214"/>
      <c r="H17" s="271"/>
      <c r="I17" s="272"/>
      <c r="J17" s="272"/>
      <c r="K17" s="214"/>
      <c r="L17" s="275"/>
      <c r="M17" s="275"/>
      <c r="N17" s="276"/>
      <c r="O17" s="277"/>
      <c r="P17" s="278"/>
      <c r="Q17" s="273"/>
      <c r="R17" s="274"/>
      <c r="S17" s="274"/>
      <c r="T17" s="274"/>
      <c r="U17" s="274"/>
    </row>
    <row r="18" spans="1:21" ht="21" customHeight="1">
      <c r="A18" s="205"/>
      <c r="B18" s="222" t="s">
        <v>28</v>
      </c>
      <c r="C18" s="223"/>
      <c r="D18" s="223"/>
      <c r="E18" s="224"/>
      <c r="F18" s="5">
        <v>5000000</v>
      </c>
      <c r="G18" s="214"/>
      <c r="H18" s="271"/>
      <c r="I18" s="272"/>
      <c r="J18" s="272"/>
      <c r="K18" s="214"/>
      <c r="L18" s="250"/>
      <c r="M18" s="251"/>
      <c r="N18" s="252"/>
      <c r="O18" s="253"/>
      <c r="P18" s="254"/>
      <c r="Q18" s="273"/>
      <c r="R18" s="274"/>
      <c r="S18" s="274"/>
      <c r="T18" s="274"/>
      <c r="U18" s="274"/>
    </row>
    <row r="19" spans="1:21" ht="21" customHeight="1">
      <c r="A19" s="205"/>
      <c r="B19" s="222" t="s">
        <v>29</v>
      </c>
      <c r="C19" s="223"/>
      <c r="D19" s="223"/>
      <c r="E19" s="224"/>
      <c r="F19" s="5">
        <v>50000</v>
      </c>
      <c r="G19" s="214"/>
      <c r="H19" s="271"/>
      <c r="I19" s="272"/>
      <c r="J19" s="272"/>
      <c r="K19" s="214"/>
      <c r="L19" s="476" t="s">
        <v>72</v>
      </c>
      <c r="M19" s="260"/>
      <c r="N19" s="261"/>
      <c r="O19" s="262"/>
      <c r="P19" s="263"/>
      <c r="Q19" s="273"/>
      <c r="R19" s="274"/>
      <c r="S19" s="274"/>
      <c r="T19" s="274"/>
      <c r="U19" s="274"/>
    </row>
    <row r="20" spans="1:21" ht="21" customHeight="1">
      <c r="A20" s="205"/>
      <c r="B20" s="222" t="s">
        <v>30</v>
      </c>
      <c r="C20" s="223"/>
      <c r="D20" s="223"/>
      <c r="E20" s="224"/>
      <c r="F20" s="5">
        <v>100000</v>
      </c>
      <c r="G20" s="214"/>
      <c r="H20" s="271"/>
      <c r="I20" s="272"/>
      <c r="J20" s="272"/>
      <c r="K20" s="214"/>
      <c r="L20" s="250"/>
      <c r="M20" s="260"/>
      <c r="N20" s="261"/>
      <c r="O20" s="262"/>
      <c r="P20" s="263"/>
      <c r="Q20" s="273"/>
      <c r="R20" s="274"/>
      <c r="S20" s="274"/>
      <c r="T20" s="274"/>
      <c r="U20" s="274"/>
    </row>
    <row r="21" spans="1:21" ht="21" customHeight="1">
      <c r="A21" s="205"/>
      <c r="B21" s="229"/>
      <c r="C21" s="229"/>
      <c r="D21" s="229"/>
      <c r="E21" s="229"/>
      <c r="F21" s="279"/>
      <c r="G21" s="214"/>
      <c r="H21" s="271"/>
      <c r="I21" s="272"/>
      <c r="J21" s="272"/>
      <c r="K21" s="214"/>
      <c r="L21" s="250"/>
      <c r="M21" s="260"/>
      <c r="N21" s="261"/>
      <c r="O21" s="262"/>
      <c r="P21" s="263"/>
      <c r="Q21" s="273"/>
      <c r="R21" s="274"/>
      <c r="S21" s="274"/>
      <c r="T21" s="274"/>
      <c r="U21" s="274"/>
    </row>
    <row r="22" spans="1:21" ht="21" customHeight="1">
      <c r="A22" s="205"/>
      <c r="B22" s="487" t="s">
        <v>31</v>
      </c>
      <c r="C22" s="488"/>
      <c r="D22" s="488"/>
      <c r="E22" s="488"/>
      <c r="F22" s="492"/>
      <c r="G22" s="214"/>
      <c r="H22" s="271"/>
      <c r="I22" s="272"/>
      <c r="J22" s="272"/>
      <c r="K22" s="214"/>
      <c r="L22" s="250"/>
      <c r="M22" s="260"/>
      <c r="N22" s="261"/>
      <c r="O22" s="262"/>
      <c r="P22" s="263"/>
      <c r="Q22" s="273"/>
      <c r="R22" s="274"/>
      <c r="S22" s="274"/>
      <c r="T22" s="274"/>
      <c r="U22" s="274"/>
    </row>
    <row r="23" spans="1:21" ht="21" customHeight="1">
      <c r="A23" s="205"/>
      <c r="B23" s="222" t="s">
        <v>326</v>
      </c>
      <c r="C23" s="223"/>
      <c r="D23" s="223"/>
      <c r="E23" s="224"/>
      <c r="F23" s="691">
        <v>100</v>
      </c>
      <c r="G23" s="214"/>
      <c r="H23" s="280"/>
      <c r="I23" s="281"/>
      <c r="J23" s="281"/>
      <c r="K23" s="214"/>
      <c r="L23" s="275"/>
      <c r="M23" s="275"/>
      <c r="N23" s="276"/>
      <c r="O23" s="277"/>
      <c r="P23" s="278"/>
      <c r="Q23" s="282"/>
      <c r="R23" s="283"/>
      <c r="S23" s="283"/>
      <c r="T23" s="283"/>
      <c r="U23" s="283"/>
    </row>
    <row r="24" spans="1:21" ht="21" customHeight="1">
      <c r="A24" s="205"/>
      <c r="B24" s="222" t="s">
        <v>327</v>
      </c>
      <c r="C24" s="223"/>
      <c r="D24" s="223"/>
      <c r="E24" s="224"/>
      <c r="F24" s="691">
        <v>0</v>
      </c>
      <c r="G24" s="214"/>
      <c r="H24" s="249" t="s">
        <v>73</v>
      </c>
      <c r="I24" s="244" t="s">
        <v>69</v>
      </c>
      <c r="J24" s="244" t="s">
        <v>69</v>
      </c>
      <c r="K24" s="214"/>
      <c r="L24" s="250"/>
      <c r="M24" s="251"/>
      <c r="N24" s="252"/>
      <c r="O24" s="253"/>
      <c r="P24" s="254"/>
      <c r="Q24" s="255" t="s">
        <v>73</v>
      </c>
      <c r="R24" s="245" t="s">
        <v>69</v>
      </c>
      <c r="S24" s="245" t="s">
        <v>69</v>
      </c>
      <c r="T24" s="245" t="s">
        <v>69</v>
      </c>
      <c r="U24" s="245" t="s">
        <v>69</v>
      </c>
    </row>
    <row r="25" spans="1:21" ht="21" customHeight="1">
      <c r="A25" s="205"/>
      <c r="B25" s="229"/>
      <c r="C25" s="229"/>
      <c r="D25" s="229"/>
      <c r="E25" s="230"/>
      <c r="F25" s="284"/>
      <c r="G25" s="214"/>
      <c r="H25" s="249" t="s">
        <v>74</v>
      </c>
      <c r="I25" s="244" t="s">
        <v>69</v>
      </c>
      <c r="J25" s="244" t="s">
        <v>69</v>
      </c>
      <c r="K25" s="214"/>
      <c r="L25" s="476" t="s">
        <v>75</v>
      </c>
      <c r="M25" s="260"/>
      <c r="N25" s="261"/>
      <c r="O25" s="262"/>
      <c r="P25" s="263"/>
      <c r="Q25" s="255" t="s">
        <v>74</v>
      </c>
      <c r="R25" s="245" t="s">
        <v>69</v>
      </c>
      <c r="S25" s="245" t="s">
        <v>69</v>
      </c>
      <c r="T25" s="245" t="s">
        <v>69</v>
      </c>
      <c r="U25" s="245" t="s">
        <v>69</v>
      </c>
    </row>
    <row r="26" spans="1:21" ht="21" customHeight="1">
      <c r="A26" s="205"/>
      <c r="B26" s="487" t="s">
        <v>32</v>
      </c>
      <c r="C26" s="488"/>
      <c r="D26" s="488"/>
      <c r="E26" s="488"/>
      <c r="F26" s="488"/>
      <c r="G26" s="214"/>
      <c r="H26" s="249" t="s">
        <v>76</v>
      </c>
      <c r="I26" s="285"/>
      <c r="J26" s="285"/>
      <c r="K26" s="214"/>
      <c r="L26" s="250"/>
      <c r="M26" s="260"/>
      <c r="N26" s="261"/>
      <c r="O26" s="262"/>
      <c r="P26" s="263"/>
      <c r="Q26" s="255" t="s">
        <v>76</v>
      </c>
      <c r="R26" s="286"/>
      <c r="S26" s="286"/>
      <c r="T26" s="286"/>
      <c r="U26" s="286"/>
    </row>
    <row r="27" spans="1:21" ht="21" customHeight="1">
      <c r="A27" s="205"/>
      <c r="B27" s="222" t="s">
        <v>33</v>
      </c>
      <c r="C27" s="223"/>
      <c r="D27" s="223"/>
      <c r="E27" s="224"/>
      <c r="F27" s="6">
        <v>800</v>
      </c>
      <c r="G27" s="214"/>
      <c r="H27" s="287" t="s">
        <v>77</v>
      </c>
      <c r="I27" s="288"/>
      <c r="J27" s="288"/>
      <c r="K27" s="214"/>
      <c r="L27" s="250"/>
      <c r="M27" s="260"/>
      <c r="N27" s="261"/>
      <c r="O27" s="262"/>
      <c r="P27" s="263"/>
      <c r="Q27" s="289" t="s">
        <v>77</v>
      </c>
      <c r="R27" s="290"/>
      <c r="S27" s="290"/>
      <c r="T27" s="290"/>
      <c r="U27" s="290"/>
    </row>
    <row r="28" spans="1:21" ht="21" customHeight="1">
      <c r="A28" s="205"/>
      <c r="B28" s="222" t="s">
        <v>34</v>
      </c>
      <c r="C28" s="223"/>
      <c r="D28" s="223"/>
      <c r="E28" s="224"/>
      <c r="F28" s="6">
        <v>1200</v>
      </c>
      <c r="G28" s="214"/>
      <c r="H28" s="291" t="s">
        <v>78</v>
      </c>
      <c r="I28" s="292" t="s">
        <v>79</v>
      </c>
      <c r="J28" s="292" t="s">
        <v>79</v>
      </c>
      <c r="K28" s="214"/>
      <c r="L28" s="250"/>
      <c r="M28" s="260"/>
      <c r="N28" s="261"/>
      <c r="O28" s="262"/>
      <c r="P28" s="263"/>
      <c r="Q28" s="293" t="s">
        <v>78</v>
      </c>
      <c r="R28" s="294" t="s">
        <v>80</v>
      </c>
      <c r="S28" s="294" t="s">
        <v>80</v>
      </c>
      <c r="T28" s="294" t="s">
        <v>80</v>
      </c>
      <c r="U28" s="294" t="s">
        <v>80</v>
      </c>
    </row>
    <row r="29" spans="1:21" ht="21" customHeight="1">
      <c r="A29" s="205"/>
      <c r="B29" s="222" t="s">
        <v>35</v>
      </c>
      <c r="C29" s="223"/>
      <c r="D29" s="223"/>
      <c r="E29" s="224"/>
      <c r="F29" s="6">
        <v>1600</v>
      </c>
      <c r="G29" s="214"/>
      <c r="H29" s="291" t="s">
        <v>81</v>
      </c>
      <c r="I29" s="292" t="s">
        <v>79</v>
      </c>
      <c r="J29" s="292" t="s">
        <v>79</v>
      </c>
      <c r="K29" s="214"/>
      <c r="L29" s="275"/>
      <c r="M29" s="275"/>
      <c r="N29" s="276"/>
      <c r="O29" s="277"/>
      <c r="P29" s="278"/>
      <c r="Q29" s="293" t="s">
        <v>81</v>
      </c>
      <c r="R29" s="294" t="s">
        <v>80</v>
      </c>
      <c r="S29" s="294" t="s">
        <v>80</v>
      </c>
      <c r="T29" s="294" t="s">
        <v>80</v>
      </c>
      <c r="U29" s="294" t="s">
        <v>80</v>
      </c>
    </row>
    <row r="30" spans="1:21" ht="21" customHeight="1">
      <c r="A30" s="205"/>
      <c r="B30" s="222" t="s">
        <v>36</v>
      </c>
      <c r="C30" s="223"/>
      <c r="D30" s="223"/>
      <c r="E30" s="224"/>
      <c r="F30" s="6">
        <v>1200</v>
      </c>
      <c r="G30" s="214"/>
      <c r="H30" s="291" t="s">
        <v>82</v>
      </c>
      <c r="I30" s="292" t="s">
        <v>79</v>
      </c>
      <c r="J30" s="292" t="s">
        <v>79</v>
      </c>
      <c r="K30" s="214"/>
      <c r="L30" s="250"/>
      <c r="M30" s="251"/>
      <c r="N30" s="252"/>
      <c r="O30" s="253"/>
      <c r="P30" s="254"/>
      <c r="Q30" s="293" t="s">
        <v>82</v>
      </c>
      <c r="R30" s="294" t="s">
        <v>80</v>
      </c>
      <c r="S30" s="294" t="s">
        <v>80</v>
      </c>
      <c r="T30" s="294" t="s">
        <v>80</v>
      </c>
      <c r="U30" s="294" t="s">
        <v>80</v>
      </c>
    </row>
    <row r="31" spans="1:21" ht="21" customHeight="1">
      <c r="A31" s="205"/>
      <c r="B31" s="295"/>
      <c r="C31" s="295"/>
      <c r="D31" s="295"/>
      <c r="E31" s="295"/>
      <c r="F31" s="296"/>
      <c r="G31" s="214"/>
      <c r="H31" s="249" t="s">
        <v>83</v>
      </c>
      <c r="I31" s="238" t="s">
        <v>79</v>
      </c>
      <c r="J31" s="238" t="s">
        <v>79</v>
      </c>
      <c r="K31" s="214"/>
      <c r="L31" s="476" t="s">
        <v>84</v>
      </c>
      <c r="M31" s="260"/>
      <c r="N31" s="261"/>
      <c r="O31" s="262"/>
      <c r="P31" s="263"/>
      <c r="Q31" s="255" t="s">
        <v>83</v>
      </c>
      <c r="R31" s="239" t="s">
        <v>80</v>
      </c>
      <c r="S31" s="239" t="s">
        <v>80</v>
      </c>
      <c r="T31" s="239" t="s">
        <v>80</v>
      </c>
      <c r="U31" s="239" t="s">
        <v>80</v>
      </c>
    </row>
    <row r="32" spans="1:21" ht="21" customHeight="1">
      <c r="A32" s="205"/>
      <c r="B32" s="222" t="s">
        <v>37</v>
      </c>
      <c r="C32" s="223"/>
      <c r="D32" s="223"/>
      <c r="E32" s="224"/>
      <c r="F32" s="5">
        <v>5</v>
      </c>
      <c r="G32" s="214"/>
      <c r="H32" s="249" t="s">
        <v>85</v>
      </c>
      <c r="I32" s="244" t="s">
        <v>86</v>
      </c>
      <c r="J32" s="244" t="s">
        <v>86</v>
      </c>
      <c r="K32" s="214"/>
      <c r="L32" s="259"/>
      <c r="M32" s="260"/>
      <c r="N32" s="261"/>
      <c r="O32" s="262"/>
      <c r="P32" s="263"/>
      <c r="Q32" s="255" t="s">
        <v>85</v>
      </c>
      <c r="R32" s="245" t="s">
        <v>86</v>
      </c>
      <c r="S32" s="245" t="s">
        <v>86</v>
      </c>
      <c r="T32" s="245" t="s">
        <v>86</v>
      </c>
      <c r="U32" s="245" t="s">
        <v>86</v>
      </c>
    </row>
    <row r="33" spans="1:21" ht="21" customHeight="1">
      <c r="A33" s="205"/>
      <c r="B33" s="222" t="s">
        <v>38</v>
      </c>
      <c r="C33" s="223"/>
      <c r="D33" s="223"/>
      <c r="E33" s="224"/>
      <c r="F33" s="5">
        <v>600000</v>
      </c>
      <c r="G33" s="214"/>
      <c r="H33" s="297" t="s">
        <v>87</v>
      </c>
      <c r="I33" s="268"/>
      <c r="J33" s="268"/>
      <c r="K33" s="214"/>
      <c r="L33" s="250"/>
      <c r="M33" s="260"/>
      <c r="N33" s="261"/>
      <c r="O33" s="262"/>
      <c r="P33" s="263"/>
      <c r="Q33" s="269" t="s">
        <v>87</v>
      </c>
      <c r="R33" s="270"/>
      <c r="S33" s="270"/>
      <c r="T33" s="270"/>
      <c r="U33" s="270"/>
    </row>
    <row r="34" spans="1:21" ht="21" customHeight="1">
      <c r="A34" s="205"/>
      <c r="B34" s="229"/>
      <c r="C34" s="229"/>
      <c r="D34" s="229"/>
      <c r="E34" s="230"/>
      <c r="F34" s="231"/>
      <c r="G34" s="214"/>
      <c r="H34" s="298"/>
      <c r="I34" s="272"/>
      <c r="J34" s="272"/>
      <c r="K34" s="214"/>
      <c r="L34" s="250"/>
      <c r="M34" s="260"/>
      <c r="N34" s="261"/>
      <c r="O34" s="262"/>
      <c r="P34" s="263"/>
      <c r="Q34" s="273"/>
      <c r="R34" s="274"/>
      <c r="S34" s="274"/>
      <c r="T34" s="274"/>
      <c r="U34" s="274"/>
    </row>
    <row r="35" spans="1:21" ht="21" customHeight="1">
      <c r="A35" s="205"/>
      <c r="B35" s="222" t="s">
        <v>39</v>
      </c>
      <c r="C35" s="223"/>
      <c r="D35" s="223"/>
      <c r="E35" s="224"/>
      <c r="F35" s="5">
        <v>300000</v>
      </c>
      <c r="G35" s="214"/>
      <c r="H35" s="298"/>
      <c r="I35" s="272"/>
      <c r="J35" s="272"/>
      <c r="K35" s="214"/>
      <c r="L35" s="275"/>
      <c r="M35" s="275"/>
      <c r="N35" s="276"/>
      <c r="O35" s="277"/>
      <c r="P35" s="278"/>
      <c r="Q35" s="273"/>
      <c r="R35" s="274"/>
      <c r="S35" s="274"/>
      <c r="T35" s="274"/>
      <c r="U35" s="274"/>
    </row>
    <row r="36" spans="1:21" ht="21" customHeight="1">
      <c r="A36" s="205"/>
      <c r="B36" s="229"/>
      <c r="C36" s="229"/>
      <c r="D36" s="229"/>
      <c r="E36" s="230"/>
      <c r="F36" s="231"/>
      <c r="G36" s="214"/>
      <c r="H36" s="298"/>
      <c r="I36" s="272"/>
      <c r="J36" s="272"/>
      <c r="K36" s="214"/>
      <c r="L36" s="250"/>
      <c r="M36" s="251"/>
      <c r="N36" s="252"/>
      <c r="O36" s="253"/>
      <c r="P36" s="254"/>
      <c r="Q36" s="273"/>
      <c r="R36" s="274"/>
      <c r="S36" s="274"/>
      <c r="T36" s="274"/>
      <c r="U36" s="274"/>
    </row>
    <row r="37" spans="1:21" ht="21" customHeight="1">
      <c r="A37" s="205"/>
      <c r="B37" s="222" t="s">
        <v>314</v>
      </c>
      <c r="C37" s="223"/>
      <c r="D37" s="223"/>
      <c r="E37" s="224"/>
      <c r="F37" s="5">
        <v>500000</v>
      </c>
      <c r="G37" s="214"/>
      <c r="H37" s="298"/>
      <c r="I37" s="272"/>
      <c r="J37" s="272"/>
      <c r="K37" s="214"/>
      <c r="L37" s="476" t="s">
        <v>88</v>
      </c>
      <c r="M37" s="260"/>
      <c r="N37" s="261"/>
      <c r="O37" s="262"/>
      <c r="P37" s="263"/>
      <c r="Q37" s="273"/>
      <c r="R37" s="274"/>
      <c r="S37" s="274"/>
      <c r="T37" s="274"/>
      <c r="U37" s="274"/>
    </row>
    <row r="38" spans="1:21" ht="21" customHeight="1">
      <c r="A38" s="205"/>
      <c r="B38" s="222" t="s">
        <v>40</v>
      </c>
      <c r="C38" s="223"/>
      <c r="D38" s="223"/>
      <c r="E38" s="224"/>
      <c r="F38" s="5">
        <v>6</v>
      </c>
      <c r="G38" s="214"/>
      <c r="H38" s="298"/>
      <c r="I38" s="272"/>
      <c r="J38" s="272"/>
      <c r="K38" s="214"/>
      <c r="L38" s="250"/>
      <c r="M38" s="260"/>
      <c r="N38" s="261"/>
      <c r="O38" s="262"/>
      <c r="P38" s="263"/>
      <c r="Q38" s="273"/>
      <c r="R38" s="274"/>
      <c r="S38" s="274"/>
      <c r="T38" s="274"/>
      <c r="U38" s="274"/>
    </row>
    <row r="39" spans="1:21" ht="21" customHeight="1">
      <c r="A39" s="205"/>
      <c r="B39" s="229"/>
      <c r="C39" s="229"/>
      <c r="D39" s="230"/>
      <c r="E39" s="284"/>
      <c r="F39" s="299"/>
      <c r="G39" s="214"/>
      <c r="H39" s="298"/>
      <c r="I39" s="272"/>
      <c r="J39" s="272"/>
      <c r="K39" s="214"/>
      <c r="L39" s="250"/>
      <c r="M39" s="260"/>
      <c r="N39" s="261"/>
      <c r="O39" s="262"/>
      <c r="P39" s="263"/>
      <c r="Q39" s="273"/>
      <c r="R39" s="274"/>
      <c r="S39" s="274"/>
      <c r="T39" s="274"/>
      <c r="U39" s="274"/>
    </row>
    <row r="40" spans="1:21" ht="21" customHeight="1">
      <c r="A40" s="205"/>
      <c r="B40" s="222" t="s">
        <v>41</v>
      </c>
      <c r="C40" s="223"/>
      <c r="D40" s="223"/>
      <c r="E40" s="224"/>
      <c r="F40" s="5">
        <v>0</v>
      </c>
      <c r="G40" s="214"/>
      <c r="H40" s="298"/>
      <c r="I40" s="272"/>
      <c r="J40" s="272"/>
      <c r="K40" s="214"/>
      <c r="L40" s="250"/>
      <c r="M40" s="260"/>
      <c r="N40" s="261"/>
      <c r="O40" s="262"/>
      <c r="P40" s="263"/>
      <c r="Q40" s="273"/>
      <c r="R40" s="274"/>
      <c r="S40" s="274"/>
      <c r="T40" s="274"/>
      <c r="U40" s="274"/>
    </row>
    <row r="41" spans="1:21" ht="21" customHeight="1">
      <c r="A41" s="205"/>
      <c r="B41" s="222" t="s">
        <v>42</v>
      </c>
      <c r="C41" s="223"/>
      <c r="D41" s="223"/>
      <c r="E41" s="224"/>
      <c r="F41" s="5">
        <v>0</v>
      </c>
      <c r="G41" s="214"/>
      <c r="H41" s="298"/>
      <c r="I41" s="272"/>
      <c r="J41" s="272"/>
      <c r="K41" s="214"/>
      <c r="L41" s="275"/>
      <c r="M41" s="275"/>
      <c r="N41" s="276"/>
      <c r="O41" s="277"/>
      <c r="P41" s="278"/>
      <c r="Q41" s="273"/>
      <c r="R41" s="274"/>
      <c r="S41" s="274"/>
      <c r="T41" s="274"/>
      <c r="U41" s="274"/>
    </row>
    <row r="42" spans="1:21" ht="21" customHeight="1">
      <c r="A42" s="205"/>
      <c r="B42" s="229"/>
      <c r="C42" s="229"/>
      <c r="D42" s="229"/>
      <c r="E42" s="230"/>
      <c r="F42" s="284"/>
      <c r="G42" s="214"/>
      <c r="H42" s="300"/>
      <c r="I42" s="281"/>
      <c r="J42" s="281"/>
      <c r="K42" s="214"/>
      <c r="L42" s="301"/>
      <c r="M42" s="301"/>
      <c r="N42" s="301"/>
      <c r="O42" s="301"/>
      <c r="P42" s="301"/>
      <c r="Q42" s="282"/>
      <c r="R42" s="283"/>
      <c r="S42" s="283"/>
      <c r="T42" s="283"/>
      <c r="U42" s="283"/>
    </row>
    <row r="43" spans="1:21" ht="13.5" customHeight="1">
      <c r="A43" s="205"/>
      <c r="B43" s="489" t="s">
        <v>43</v>
      </c>
      <c r="C43" s="490"/>
      <c r="D43" s="490"/>
      <c r="E43" s="490"/>
      <c r="F43" s="491"/>
      <c r="G43" s="208"/>
      <c r="H43" s="305"/>
      <c r="I43" s="208"/>
      <c r="J43" s="208"/>
      <c r="K43" s="208"/>
      <c r="L43" s="301"/>
      <c r="M43" s="301"/>
      <c r="N43" s="301"/>
      <c r="O43" s="301"/>
      <c r="P43" s="301"/>
      <c r="Q43" s="210"/>
      <c r="R43" s="210"/>
      <c r="S43" s="210"/>
      <c r="T43" s="210"/>
      <c r="U43" s="210"/>
    </row>
    <row r="44" spans="1:21" ht="13.5" customHeight="1">
      <c r="A44" s="205"/>
      <c r="B44" s="306"/>
      <c r="C44" s="306" t="s">
        <v>44</v>
      </c>
      <c r="D44" s="306" t="s">
        <v>45</v>
      </c>
      <c r="E44" s="306" t="s">
        <v>46</v>
      </c>
      <c r="F44" s="306" t="s">
        <v>47</v>
      </c>
      <c r="G44" s="208"/>
      <c r="H44" s="208"/>
      <c r="I44" s="208"/>
      <c r="J44" s="208"/>
      <c r="K44" s="208"/>
      <c r="L44" s="209"/>
      <c r="M44" s="209"/>
      <c r="N44" s="209"/>
      <c r="O44" s="209"/>
      <c r="P44" s="209"/>
      <c r="Q44" s="210"/>
      <c r="R44" s="210"/>
      <c r="S44" s="210"/>
      <c r="T44" s="210"/>
      <c r="U44" s="210"/>
    </row>
    <row r="45" spans="1:21" ht="13.5" customHeight="1">
      <c r="A45" s="205"/>
      <c r="B45" s="306" t="s">
        <v>48</v>
      </c>
      <c r="C45" s="38" t="str">
        <f>IF(AND(D50="未入力",E50="未入力",F50="未入力"),"入力可能","入力不可")</f>
        <v>入力可能</v>
      </c>
      <c r="D45" s="38" t="str">
        <f>IF(AND(C50="入力完了",E50="未入力",F50="未入力"),"入力可能","入力不可")</f>
        <v>入力不可</v>
      </c>
      <c r="E45" s="38" t="str">
        <f>IF(AND(C50="入力完了",D50="入力完了",F50="未入力"),"入力可能","入力不可")</f>
        <v>入力不可</v>
      </c>
      <c r="F45" s="38" t="str">
        <f>IF(AND(C50="入力完了",D50="入力完了",E50="入力完了"),"入力可能","入力不可")</f>
        <v>入力不可</v>
      </c>
      <c r="G45" s="208"/>
      <c r="H45" s="208"/>
      <c r="I45" s="208"/>
      <c r="J45" s="208"/>
      <c r="K45" s="208"/>
      <c r="L45" s="209"/>
      <c r="M45" s="209"/>
      <c r="N45" s="209"/>
      <c r="O45" s="209"/>
      <c r="P45" s="209"/>
      <c r="Q45" s="210"/>
      <c r="R45" s="210"/>
      <c r="S45" s="210"/>
      <c r="T45" s="210"/>
      <c r="U45" s="210"/>
    </row>
    <row r="46" spans="1:21" ht="13.5" customHeight="1">
      <c r="A46" s="205"/>
      <c r="B46" s="186" t="str">
        <f>F11</f>
        <v>Ａ社</v>
      </c>
      <c r="C46" s="39" t="str">
        <f>IF(AND(ISNUMBER('Ａ社'!$C$14)=TRUE,ISNUMBER('Ａ社'!$C$16)=TRUE,ISNUMBER('Ａ社'!$C$18)=TRUE,ISNUMBER('Ａ社'!$C$20)=TRUE,ISNUMBER('Ａ社'!$C$22)=TRUE),"入力完了",IF(AND(ISNUMBER('Ａ社'!$C$14)=FALSE,ISNUMBER('Ａ社'!$C$16)=FALSE,ISNUMBER('Ａ社'!$C$18)=FALSE,ISNUMBER('Ａ社'!$C$20)=FALSE,ISNUMBER('Ａ社'!$C$22)=FALSE),"未入力",IF(OR(ISNUMBER('Ａ社'!$C$14)=TRUE,ISNUMBER('Ａ社'!$C$16)=TRUE,ISNUMBER('Ａ社'!$C$18)=TRUE,ISNUMBER('Ａ社'!$C$20)=TRUE,ISNUMBER('Ａ社'!$C$22)=TRUE),"入力途中","")))</f>
        <v>未入力</v>
      </c>
      <c r="D46" s="39" t="str">
        <f>IF(AND(ISNUMBER('Ａ社'!$D$14)=TRUE,ISNUMBER('Ａ社'!$D$16)=TRUE,ISNUMBER('Ａ社'!$D$18)=TRUE,ISNUMBER('Ａ社'!$D$20)=TRUE,ISNUMBER('Ａ社'!$D$22)=TRUE),"入力完了",IF(AND(ISNUMBER('Ａ社'!$D$14)=FALSE,ISNUMBER('Ａ社'!$D$16)=FALSE,ISNUMBER('Ａ社'!$D$18)=FALSE,ISNUMBER('Ａ社'!$D$20)=FALSE,ISNUMBER('Ａ社'!$D$22)=FALSE),"未入力",IF(OR(ISNUMBER('Ａ社'!$D$14)=TRUE,ISNUMBER('Ａ社'!$D$16)=TRUE,ISNUMBER('Ａ社'!$D$18)=TRUE,ISNUMBER('Ａ社'!$D$20)=TRUE,ISNUMBER('Ａ社'!$D$22)=TRUE),"入力途中","")))</f>
        <v>未入力</v>
      </c>
      <c r="E46" s="39" t="str">
        <f>IF(AND(ISNUMBER('Ａ社'!$E$14)=TRUE,ISNUMBER('Ａ社'!$E$16)=TRUE,ISNUMBER('Ａ社'!$E$18)=TRUE,ISNUMBER('Ａ社'!$E$20)=TRUE,ISNUMBER('Ａ社'!$E$22)=TRUE),"入力完了",IF(AND(ISNUMBER('Ａ社'!$E$14)=FALSE,ISNUMBER('Ａ社'!$E$16)=FALSE,ISNUMBER('Ａ社'!$E$18)=FALSE,ISNUMBER('Ａ社'!$E$20)=FALSE,ISNUMBER('Ａ社'!$E$22)=FALSE),"未入力",IF(OR(ISNUMBER('Ａ社'!$E$14)=TRUE,ISNUMBER('Ａ社'!$E$16)=TRUE,ISNUMBER('Ａ社'!$E$18)=TRUE,ISNUMBER('Ａ社'!$E$20)=TRUE,ISNUMBER('Ａ社'!$E$22)=TRUE),"入力途中","")))</f>
        <v>未入力</v>
      </c>
      <c r="F46" s="39" t="str">
        <f>IF(AND(ISNUMBER('Ａ社'!$F$14)=TRUE,ISNUMBER('Ａ社'!$F$16)=TRUE,ISNUMBER('Ａ社'!$F$18)=TRUE,ISNUMBER('Ａ社'!$F$20)=TRUE,ISNUMBER('Ａ社'!$F$22)=TRUE),"入力完了",IF(AND(ISNUMBER('Ａ社'!$F$14)=FALSE,ISNUMBER('Ａ社'!$F$16)=FALSE,ISNUMBER('Ａ社'!$F$18)=FALSE,ISNUMBER('Ａ社'!$F$20)=FALSE,ISNUMBER('Ａ社'!$F$22)=FALSE),"未入力",IF(OR(ISNUMBER('Ａ社'!$F$14)=TRUE,ISNUMBER('Ａ社'!$F$16)=TRUE,ISNUMBER('Ａ社'!$F$18)=TRUE,ISNUMBER('Ａ社'!$F$20)=TRUE,ISNUMBER('Ａ社'!$F$22)=TRUE),"入力途中","")))</f>
        <v>未入力</v>
      </c>
      <c r="G46" s="208"/>
      <c r="H46" s="208"/>
      <c r="I46" s="208"/>
      <c r="J46" s="208"/>
      <c r="K46" s="208"/>
      <c r="L46" s="209"/>
      <c r="M46" s="209"/>
      <c r="N46" s="209"/>
      <c r="O46" s="209"/>
      <c r="P46" s="209"/>
      <c r="Q46" s="210"/>
      <c r="R46" s="210"/>
      <c r="S46" s="210"/>
      <c r="T46" s="210"/>
      <c r="U46" s="210"/>
    </row>
    <row r="47" spans="1:21" ht="13.5" customHeight="1">
      <c r="A47" s="205"/>
      <c r="B47" s="187" t="str">
        <f>F12</f>
        <v>Ｂ社</v>
      </c>
      <c r="C47" s="39" t="str">
        <f>IF(AND(ISNUMBER('Ｂ社'!$C$14)=TRUE,ISNUMBER('Ｂ社'!$C$16)=TRUE,ISNUMBER('Ｂ社'!$C$18)=TRUE,ISNUMBER('Ｂ社'!$C$20)=TRUE,ISNUMBER('Ｂ社'!$C$22)=TRUE),"入力完了",IF(AND(ISNUMBER('Ｂ社'!$C$14)=FALSE,ISNUMBER('Ｂ社'!$C$16)=FALSE,ISNUMBER('Ｂ社'!$C$18)=FALSE,ISNUMBER('Ｂ社'!$C$20)=FALSE,ISNUMBER('Ｂ社'!$C$22)=FALSE),"未入力",IF(OR(ISNUMBER('Ｂ社'!$C$14)=TRUE,ISNUMBER('Ｂ社'!$C$16)=TRUE,ISNUMBER('Ｂ社'!$C$18)=TRUE,ISNUMBER('Ｂ社'!$C$20)=TRUE,ISNUMBER('Ｂ社'!$C$22)=TRUE),"入力途中","")))</f>
        <v>未入力</v>
      </c>
      <c r="D47" s="39" t="str">
        <f>IF(AND(ISNUMBER('Ｂ社'!$D$14)=TRUE,ISNUMBER('Ｂ社'!$D$16)=TRUE,ISNUMBER('Ｂ社'!$D$18)=TRUE,ISNUMBER('Ｂ社'!$D$20)=TRUE,ISNUMBER('Ｂ社'!$D$22)=TRUE),"入力完了",IF(AND(ISNUMBER('Ｂ社'!$D$14)=FALSE,ISNUMBER('Ｂ社'!$D$16)=FALSE,ISNUMBER('Ｂ社'!$D$18)=FALSE,ISNUMBER('Ｂ社'!$D$20)=FALSE,ISNUMBER('Ｂ社'!$D$22)=FALSE),"未入力",IF(OR(ISNUMBER('Ｂ社'!$D$14)=TRUE,ISNUMBER('Ｂ社'!$D$16)=TRUE,ISNUMBER('Ｂ社'!$D$18)=TRUE,ISNUMBER('Ｂ社'!$D$20)=TRUE,ISNUMBER('Ｂ社'!$D$22)=TRUE),"入力途中","")))</f>
        <v>未入力</v>
      </c>
      <c r="E47" s="39" t="str">
        <f>IF(AND(ISNUMBER('Ｂ社'!$E$14)=TRUE,ISNUMBER('Ｂ社'!$E$16)=TRUE,ISNUMBER('Ｂ社'!$E$18)=TRUE,ISNUMBER('Ｂ社'!$E$20)=TRUE,ISNUMBER('Ｂ社'!$E$22)=TRUE),"入力完了",IF(AND(ISNUMBER('Ｂ社'!$E$14)=FALSE,ISNUMBER('Ｂ社'!$E$16)=FALSE,ISNUMBER('Ｂ社'!$E$18)=FALSE,ISNUMBER('Ｂ社'!$E$20)=FALSE,ISNUMBER('Ｂ社'!$E$22)=FALSE),"未入力",IF(OR(ISNUMBER('Ｂ社'!$E$14)=TRUE,ISNUMBER('Ｂ社'!$E$16)=TRUE,ISNUMBER('Ｂ社'!$E$18)=TRUE,ISNUMBER('Ｂ社'!$E$20)=TRUE,ISNUMBER('Ｂ社'!$E$22)=TRUE),"入力途中","")))</f>
        <v>未入力</v>
      </c>
      <c r="F47" s="39" t="str">
        <f>IF(AND(ISNUMBER('Ｂ社'!$F$14)=TRUE,ISNUMBER('Ｂ社'!$F$16)=TRUE,ISNUMBER('Ｂ社'!$F$18)=TRUE,ISNUMBER('Ｂ社'!$F$20)=TRUE,ISNUMBER('Ｂ社'!$F$22)=TRUE),"入力完了",IF(AND(ISNUMBER('Ｂ社'!$F$14)=FALSE,ISNUMBER('Ｂ社'!$F$16)=FALSE,ISNUMBER('Ｂ社'!$F$18)=FALSE,ISNUMBER('Ｂ社'!$F$20)=FALSE,ISNUMBER('Ｂ社'!$F$22)=FALSE),"未入力",IF(OR(ISNUMBER('Ｂ社'!$F$14)=TRUE,ISNUMBER('Ｂ社'!$F$16)=TRUE,ISNUMBER('Ｂ社'!$F$18)=TRUE,ISNUMBER('Ｂ社'!$F$20)=TRUE,ISNUMBER('Ｂ社'!$F$22)=TRUE),"入力途中","")))</f>
        <v>未入力</v>
      </c>
      <c r="G47" s="208"/>
      <c r="H47" s="208"/>
      <c r="I47" s="208"/>
      <c r="J47" s="208"/>
      <c r="K47" s="208"/>
      <c r="L47" s="209"/>
      <c r="M47" s="209"/>
      <c r="N47" s="209"/>
      <c r="O47" s="209"/>
      <c r="P47" s="209"/>
      <c r="Q47" s="210"/>
      <c r="R47" s="210"/>
      <c r="S47" s="210"/>
      <c r="T47" s="210"/>
      <c r="U47" s="210"/>
    </row>
    <row r="48" spans="1:21" ht="13.5" customHeight="1">
      <c r="A48" s="205"/>
      <c r="B48" s="188" t="str">
        <f>F13</f>
        <v>Ｃ社</v>
      </c>
      <c r="C48" s="39" t="str">
        <f>IF(AND(ISNUMBER('Ｃ社'!$C$14)=TRUE,ISNUMBER('Ｃ社'!$C$16)=TRUE,ISNUMBER('Ｃ社'!$C$18)=TRUE,ISNUMBER('Ｃ社'!$C$20)=TRUE,ISNUMBER('Ｃ社'!$C$22)=TRUE),"入力完了",IF(AND(ISNUMBER('Ｃ社'!$C$14)=FALSE,ISNUMBER('Ｃ社'!$C$16)=FALSE,ISNUMBER('Ｃ社'!$C$18)=FALSE,ISNUMBER('Ｃ社'!$C$20)=FALSE,ISNUMBER('Ｃ社'!$C$22)=FALSE),"未入力",IF(OR(ISNUMBER('Ｃ社'!$C$14)=TRUE,ISNUMBER('Ｃ社'!$C$16)=TRUE,ISNUMBER('Ｃ社'!$C$18)=TRUE,ISNUMBER('Ｃ社'!$C$20)=TRUE,ISNUMBER('Ｃ社'!$C$22)=TRUE),"入力途中","")))</f>
        <v>未入力</v>
      </c>
      <c r="D48" s="39" t="str">
        <f>IF(AND(ISNUMBER('Ｃ社'!$D$14)=TRUE,ISNUMBER('Ｃ社'!$D$16)=TRUE,ISNUMBER('Ｃ社'!$D$18)=TRUE,ISNUMBER('Ｃ社'!$D$20)=TRUE,ISNUMBER('Ｃ社'!$D$22)=TRUE),"入力完了",IF(AND(ISNUMBER('Ｃ社'!$D$14)=FALSE,ISNUMBER('Ｃ社'!$D$16)=FALSE,ISNUMBER('Ｃ社'!$D$18)=FALSE,ISNUMBER('Ｃ社'!$D$20)=FALSE,ISNUMBER('Ｃ社'!$D$22)=FALSE),"未入力",IF(OR(ISNUMBER('Ｃ社'!$D$14)=TRUE,ISNUMBER('Ｃ社'!$D$16)=TRUE,ISNUMBER('Ｃ社'!$D$18)=TRUE,ISNUMBER('Ｃ社'!$D$20)=TRUE,ISNUMBER('Ｃ社'!$D$22)=TRUE),"入力途中","")))</f>
        <v>未入力</v>
      </c>
      <c r="E48" s="39" t="str">
        <f>IF(AND(ISNUMBER('Ｃ社'!$E$14)=TRUE,ISNUMBER('Ｃ社'!$E$16)=TRUE,ISNUMBER('Ｃ社'!$E$18)=TRUE,ISNUMBER('Ｃ社'!$E$20)=TRUE,ISNUMBER('Ｃ社'!$E$22)=TRUE),"入力完了",IF(AND(ISNUMBER('Ｃ社'!$E$14)=FALSE,ISNUMBER('Ｃ社'!$E$16)=FALSE,ISNUMBER('Ｃ社'!$E$18)=FALSE,ISNUMBER('Ｃ社'!$E$20)=FALSE,ISNUMBER('Ｃ社'!$E$22)=FALSE),"未入力",IF(OR(ISNUMBER('Ｃ社'!$E$14)=TRUE,ISNUMBER('Ｃ社'!$E$16)=TRUE,ISNUMBER('Ｃ社'!$E$18)=TRUE,ISNUMBER('Ｃ社'!$E$20)=TRUE,ISNUMBER('Ｃ社'!$E$22)=TRUE),"入力途中","")))</f>
        <v>未入力</v>
      </c>
      <c r="F48" s="39" t="str">
        <f>IF(AND(ISNUMBER('Ｃ社'!$F$14)=TRUE,ISNUMBER('Ｃ社'!$F$16)=TRUE,ISNUMBER('Ｃ社'!$F$18)=TRUE,ISNUMBER('Ｃ社'!$F$20)=TRUE,ISNUMBER('Ｃ社'!$F$22)=TRUE),"入力完了",IF(AND(ISNUMBER('Ｃ社'!$F$14)=FALSE,ISNUMBER('Ｃ社'!$F$16)=FALSE,ISNUMBER('Ｃ社'!$F$18)=FALSE,ISNUMBER('Ｃ社'!$F$20)=FALSE,ISNUMBER('Ｃ社'!$F$22)=FALSE),"未入力",IF(OR(ISNUMBER('Ｃ社'!$F$14)=TRUE,ISNUMBER('Ｃ社'!$F$16)=TRUE,ISNUMBER('Ｃ社'!$F$18)=TRUE,ISNUMBER('Ｃ社'!$F$20)=TRUE,ISNUMBER('Ｃ社'!$F$22)=TRUE),"入力途中","")))</f>
        <v>未入力</v>
      </c>
      <c r="G48" s="208"/>
      <c r="H48" s="208"/>
      <c r="I48" s="208"/>
      <c r="J48" s="208"/>
      <c r="K48" s="208"/>
      <c r="L48" s="209"/>
      <c r="M48" s="209"/>
      <c r="N48" s="209"/>
      <c r="O48" s="209"/>
      <c r="P48" s="209"/>
      <c r="Q48" s="210"/>
      <c r="R48" s="210"/>
      <c r="S48" s="210"/>
      <c r="T48" s="210"/>
      <c r="U48" s="210"/>
    </row>
    <row r="49" spans="1:21" ht="13.5" customHeight="1">
      <c r="A49" s="205"/>
      <c r="B49" s="189" t="str">
        <f>F14</f>
        <v>Ｄ社</v>
      </c>
      <c r="C49" s="39" t="str">
        <f>IF(AND(ISNUMBER('Ｄ社'!$C$14)=TRUE,ISNUMBER('Ｄ社'!$C$16)=TRUE,ISNUMBER('Ｄ社'!$C$18)=TRUE,ISNUMBER('Ｄ社'!$C$20)=TRUE,ISNUMBER('Ｄ社'!$C$22)=TRUE),"入力完了",IF(AND(ISNUMBER('Ｄ社'!$C$14)=FALSE,ISNUMBER('Ｄ社'!$C$16)=FALSE,ISNUMBER('Ｄ社'!$C$18)=FALSE,ISNUMBER('Ｄ社'!$C$20)=FALSE,ISNUMBER('Ｄ社'!$C$22)=FALSE),"未入力",IF(OR(ISNUMBER('Ｄ社'!$C$14)=TRUE,ISNUMBER('Ｄ社'!$C$16)=TRUE,ISNUMBER('Ｄ社'!$C$18)=TRUE,ISNUMBER('Ｄ社'!$C$20)=TRUE,ISNUMBER('Ｄ社'!$C$22)=TRUE),"入力途中","")))</f>
        <v>未入力</v>
      </c>
      <c r="D49" s="39" t="str">
        <f>IF(AND(ISNUMBER('Ｄ社'!$D$14)=TRUE,ISNUMBER('Ｄ社'!$D$16)=TRUE,ISNUMBER('Ｄ社'!$D$18)=TRUE,ISNUMBER('Ｄ社'!$D$20)=TRUE,ISNUMBER('Ｄ社'!$D$22)=TRUE),"入力完了",IF(AND(ISNUMBER('Ｄ社'!$D$14)=FALSE,ISNUMBER('Ｄ社'!$D$16)=FALSE,ISNUMBER('Ｄ社'!$D$18)=FALSE,ISNUMBER('Ｄ社'!$D$20)=FALSE,ISNUMBER('Ｄ社'!$D$22)=FALSE),"未入力",IF(OR(ISNUMBER('Ｄ社'!$D$14)=TRUE,ISNUMBER('Ｄ社'!$D$16)=TRUE,ISNUMBER('Ｄ社'!$D$18)=TRUE,ISNUMBER('Ｄ社'!$D$20)=TRUE,ISNUMBER('Ｄ社'!$D$22)=TRUE),"入力途中","")))</f>
        <v>未入力</v>
      </c>
      <c r="E49" s="39" t="str">
        <f>IF(AND(ISNUMBER('Ｄ社'!$E$14)=TRUE,ISNUMBER('Ｄ社'!$E$16)=TRUE,ISNUMBER('Ｄ社'!$E$18)=TRUE,ISNUMBER('Ｄ社'!$E$20)=TRUE,ISNUMBER('Ｄ社'!$E$22)=TRUE),"入力完了",IF(AND(ISNUMBER('Ｄ社'!$E$14)=FALSE,ISNUMBER('Ｄ社'!$E$16)=FALSE,ISNUMBER('Ｄ社'!$E$18)=FALSE,ISNUMBER('Ｄ社'!$E$20)=FALSE,ISNUMBER('Ｄ社'!$E$22)=FALSE),"未入力",IF(OR(ISNUMBER('Ｄ社'!$E$14)=TRUE,ISNUMBER('Ｄ社'!$E$16)=TRUE,ISNUMBER('Ｄ社'!$E$18)=TRUE,ISNUMBER('Ｄ社'!$E$20)=TRUE,ISNUMBER('Ｄ社'!$E$22)=TRUE),"入力途中","")))</f>
        <v>未入力</v>
      </c>
      <c r="F49" s="39" t="str">
        <f>IF(AND(ISNUMBER('Ｄ社'!$F$14)=TRUE,ISNUMBER('Ｄ社'!$F$16)=TRUE,ISNUMBER('Ｄ社'!$F$18)=TRUE,ISNUMBER('Ｄ社'!$F$20)=TRUE,ISNUMBER('Ｄ社'!$F$22)=TRUE),"入力完了",IF(AND(ISNUMBER('Ｄ社'!$F$14)=FALSE,ISNUMBER('Ｄ社'!$F$16)=FALSE,ISNUMBER('Ｄ社'!$F$18)=FALSE,ISNUMBER('Ｄ社'!$F$20)=FALSE,ISNUMBER('Ｄ社'!$F$22)=FALSE),"未入力",IF(OR(ISNUMBER('Ｄ社'!$F$14)=TRUE,ISNUMBER('Ｄ社'!$F$16)=TRUE,ISNUMBER('Ｄ社'!$F$18)=TRUE,ISNUMBER('Ｄ社'!$F$20)=TRUE,ISNUMBER('Ｄ社'!$F$22)=TRUE),"入力途中","")))</f>
        <v>未入力</v>
      </c>
      <c r="G49" s="208"/>
      <c r="H49" s="208"/>
      <c r="I49" s="208"/>
      <c r="J49" s="208"/>
      <c r="K49" s="208"/>
      <c r="L49" s="209"/>
      <c r="M49" s="209"/>
      <c r="N49" s="209"/>
      <c r="O49" s="209"/>
      <c r="P49" s="209"/>
      <c r="Q49" s="210"/>
      <c r="R49" s="210"/>
      <c r="S49" s="210"/>
      <c r="T49" s="210"/>
      <c r="U49" s="210"/>
    </row>
    <row r="50" spans="1:21" ht="13.5" customHeight="1">
      <c r="A50" s="205"/>
      <c r="B50" s="190" t="s">
        <v>162</v>
      </c>
      <c r="C50" s="38" t="str">
        <f>IF(AND(C46="入力完了",C47="入力完了",C48="入力完了",C49="入力完了"),"入力完了",IF(AND(C46="未入力",C47="未入力",C48="未入力",C49="未入力"),"未入力","入力途中"))</f>
        <v>未入力</v>
      </c>
      <c r="D50" s="38" t="str">
        <f>IF(AND(D46="入力完了",D47="入力完了",D48="入力完了",D49="入力完了"),"入力完了",IF(AND(D46="未入力",D47="未入力",D48="未入力",D49="未入力"),"未入力","入力途中"))</f>
        <v>未入力</v>
      </c>
      <c r="E50" s="38" t="str">
        <f>IF(AND(E46="入力完了",E47="入力完了",E48="入力完了",E49="入力完了"),"入力完了",IF(AND(E46="未入力",E47="未入力",E48="未入力",E49="未入力"),"未入力","入力途中"))</f>
        <v>未入力</v>
      </c>
      <c r="F50" s="38" t="str">
        <f>IF(AND(F46="入力完了",F47="入力完了",F48="入力完了",F49="入力完了"),"入力完了",IF(AND(F46="未入力",F47="未入力",F48="未入力",F49="未入力"),"未入力","入力途中"))</f>
        <v>未入力</v>
      </c>
      <c r="G50" s="208"/>
      <c r="H50" s="208"/>
      <c r="I50" s="208"/>
      <c r="J50" s="208"/>
      <c r="K50" s="208"/>
      <c r="L50" s="209"/>
      <c r="M50" s="209"/>
      <c r="N50" s="209"/>
      <c r="O50" s="209"/>
      <c r="P50" s="209"/>
      <c r="Q50" s="210"/>
      <c r="R50" s="210"/>
      <c r="S50" s="210"/>
      <c r="T50" s="210"/>
      <c r="U50" s="210"/>
    </row>
    <row r="51" spans="1:21" ht="13.5" customHeight="1">
      <c r="A51" s="205"/>
      <c r="B51" s="306" t="s">
        <v>49</v>
      </c>
      <c r="C51" s="484" t="str">
        <f>IF(AND(C50="未入力",D50="未入力",E50="未入力",F50="未入力"),"ゲーム開始前","ゲーム進行中")</f>
        <v>ゲーム開始前</v>
      </c>
      <c r="D51" s="485"/>
      <c r="E51" s="485"/>
      <c r="F51" s="486"/>
      <c r="G51" s="208"/>
      <c r="H51" s="208"/>
      <c r="I51" s="208"/>
      <c r="J51" s="208"/>
      <c r="K51" s="208"/>
      <c r="L51" s="209"/>
      <c r="M51" s="209"/>
      <c r="N51" s="209"/>
      <c r="O51" s="209"/>
      <c r="P51" s="209"/>
      <c r="Q51" s="210"/>
      <c r="R51" s="210"/>
      <c r="S51" s="210"/>
      <c r="T51" s="210"/>
      <c r="U51" s="210"/>
    </row>
    <row r="52" spans="1:21" ht="13.5" customHeight="1">
      <c r="A52" s="205"/>
      <c r="B52" s="105"/>
      <c r="C52" s="105"/>
      <c r="D52" s="206"/>
      <c r="E52" s="207"/>
      <c r="F52" s="205"/>
      <c r="G52" s="208"/>
      <c r="H52" s="208"/>
      <c r="I52" s="208"/>
      <c r="J52" s="208"/>
      <c r="K52" s="208"/>
      <c r="L52" s="209"/>
      <c r="M52" s="209"/>
      <c r="N52" s="209"/>
      <c r="O52" s="209"/>
      <c r="P52" s="209"/>
      <c r="Q52" s="210"/>
      <c r="R52" s="210"/>
      <c r="S52" s="210"/>
      <c r="T52" s="210"/>
      <c r="U52" s="210"/>
    </row>
    <row r="53" ht="13.5" customHeight="1">
      <c r="F53" s="23"/>
    </row>
    <row r="54" ht="13.5" customHeight="1">
      <c r="F54" s="23"/>
    </row>
    <row r="55" ht="13.5" customHeight="1">
      <c r="F55" s="23"/>
    </row>
    <row r="56" ht="13.5" customHeight="1">
      <c r="F56" s="23"/>
    </row>
    <row r="57" ht="13.5" customHeight="1">
      <c r="F57" s="23"/>
    </row>
    <row r="58" ht="13.5" customHeight="1">
      <c r="F58" s="23"/>
    </row>
    <row r="59" ht="13.5" customHeight="1">
      <c r="F59" s="23"/>
    </row>
    <row r="60" ht="13.5" customHeight="1">
      <c r="F60" s="23"/>
    </row>
    <row r="61" ht="13.5" customHeight="1">
      <c r="F61" s="23"/>
    </row>
    <row r="62" ht="13.5" customHeight="1">
      <c r="F62" s="23"/>
    </row>
    <row r="63" ht="13.5" customHeight="1">
      <c r="F63" s="23"/>
    </row>
    <row r="64" ht="13.5" customHeight="1">
      <c r="F64" s="23"/>
    </row>
    <row r="65" ht="13.5" customHeight="1">
      <c r="F65" s="23"/>
    </row>
    <row r="66" ht="13.5" customHeight="1">
      <c r="F66" s="23"/>
    </row>
    <row r="67" ht="13.5" customHeight="1">
      <c r="F67" s="23"/>
    </row>
    <row r="68" ht="13.5" customHeight="1">
      <c r="F68" s="23"/>
    </row>
    <row r="69" ht="13.5" customHeight="1">
      <c r="F69" s="23"/>
    </row>
    <row r="70" ht="13.5" customHeight="1">
      <c r="F70" s="23"/>
    </row>
    <row r="71" ht="13.5" customHeight="1">
      <c r="F71" s="23"/>
    </row>
    <row r="72" ht="13.5" customHeight="1">
      <c r="F72" s="23"/>
    </row>
    <row r="73" ht="13.5" customHeight="1">
      <c r="F73" s="23"/>
    </row>
    <row r="74" ht="13.5" customHeight="1">
      <c r="F74" s="23"/>
    </row>
    <row r="75" ht="13.5" customHeight="1">
      <c r="F75" s="23"/>
    </row>
    <row r="76" ht="13.5" customHeight="1">
      <c r="F76" s="23"/>
    </row>
    <row r="77" ht="13.5" customHeight="1">
      <c r="F77" s="23"/>
    </row>
    <row r="78" ht="13.5" customHeight="1">
      <c r="F78" s="23"/>
    </row>
    <row r="79" ht="13.5" customHeight="1">
      <c r="F79" s="23"/>
    </row>
    <row r="80" ht="13.5" customHeight="1">
      <c r="F80" s="23"/>
    </row>
    <row r="81" ht="13.5" customHeight="1">
      <c r="F81" s="23"/>
    </row>
    <row r="82" ht="13.5" customHeight="1">
      <c r="F82" s="23"/>
    </row>
    <row r="83" ht="13.5" customHeight="1">
      <c r="F83" s="23"/>
    </row>
    <row r="84" ht="13.5" customHeight="1">
      <c r="F84" s="23"/>
    </row>
    <row r="85" ht="13.5" customHeight="1">
      <c r="F85" s="23"/>
    </row>
    <row r="86" ht="13.5" customHeight="1">
      <c r="F86" s="23"/>
    </row>
    <row r="87" ht="13.5" customHeight="1">
      <c r="F87" s="23"/>
    </row>
    <row r="88" ht="13.5" customHeight="1">
      <c r="F88" s="23"/>
    </row>
    <row r="89" ht="13.5" customHeight="1">
      <c r="F89" s="23"/>
    </row>
    <row r="90" ht="13.5" customHeight="1">
      <c r="F90" s="23"/>
    </row>
    <row r="91" ht="13.5" customHeight="1">
      <c r="F91" s="23"/>
    </row>
    <row r="92" ht="13.5" customHeight="1">
      <c r="F92" s="23"/>
    </row>
    <row r="93" ht="13.5" customHeight="1">
      <c r="F93" s="23"/>
    </row>
    <row r="94" ht="13.5" customHeight="1">
      <c r="F94" s="23"/>
    </row>
    <row r="95" ht="13.5" customHeight="1">
      <c r="F95" s="23"/>
    </row>
    <row r="96" ht="13.5" customHeight="1">
      <c r="F96" s="23"/>
    </row>
    <row r="97" ht="13.5" customHeight="1">
      <c r="F97" s="23"/>
    </row>
    <row r="98" ht="13.5" customHeight="1">
      <c r="F98" s="23"/>
    </row>
    <row r="99" ht="13.5" customHeight="1">
      <c r="F99" s="23"/>
    </row>
    <row r="100" ht="13.5" customHeight="1">
      <c r="F100" s="23"/>
    </row>
    <row r="101" ht="13.5" customHeight="1">
      <c r="F101" s="23"/>
    </row>
    <row r="102" ht="13.5" customHeight="1">
      <c r="F102" s="23"/>
    </row>
    <row r="103" ht="13.5" customHeight="1">
      <c r="F103" s="23"/>
    </row>
    <row r="104" ht="13.5" customHeight="1">
      <c r="F104" s="23"/>
    </row>
    <row r="105" ht="13.5" customHeight="1">
      <c r="F105" s="23"/>
    </row>
    <row r="106" ht="13.5" customHeight="1">
      <c r="F106" s="23"/>
    </row>
    <row r="107" ht="13.5" customHeight="1">
      <c r="F107" s="23"/>
    </row>
    <row r="108" ht="13.5" customHeight="1">
      <c r="F108" s="23"/>
    </row>
    <row r="109" ht="13.5" customHeight="1">
      <c r="F109" s="23"/>
    </row>
    <row r="110" ht="13.5" customHeight="1">
      <c r="F110" s="23"/>
    </row>
    <row r="111" ht="13.5" customHeight="1">
      <c r="F111" s="23"/>
    </row>
    <row r="112" ht="13.5" customHeight="1">
      <c r="F112" s="23"/>
    </row>
    <row r="113" ht="13.5" customHeight="1">
      <c r="F113" s="23"/>
    </row>
    <row r="114" ht="13.5" customHeight="1">
      <c r="F114" s="23"/>
    </row>
    <row r="115" ht="13.5" customHeight="1">
      <c r="F115" s="23"/>
    </row>
    <row r="116" ht="13.5" customHeight="1">
      <c r="F116" s="23"/>
    </row>
    <row r="117" ht="13.5" customHeight="1">
      <c r="F117" s="23"/>
    </row>
    <row r="118" ht="13.5" customHeight="1">
      <c r="F118" s="23"/>
    </row>
    <row r="119" ht="13.5" customHeight="1">
      <c r="F119" s="23"/>
    </row>
    <row r="120" ht="13.5" customHeight="1">
      <c r="F120" s="23"/>
    </row>
    <row r="121" ht="13.5" customHeight="1">
      <c r="F121" s="23"/>
    </row>
    <row r="122" ht="13.5" customHeight="1">
      <c r="F122" s="23"/>
    </row>
    <row r="123" ht="13.5" customHeight="1">
      <c r="F123" s="23"/>
    </row>
    <row r="124" ht="13.5" customHeight="1">
      <c r="F124" s="23"/>
    </row>
    <row r="125" ht="13.5" customHeight="1">
      <c r="F125" s="23"/>
    </row>
    <row r="126" ht="13.5" customHeight="1">
      <c r="F126" s="23"/>
    </row>
    <row r="127" ht="13.5" customHeight="1">
      <c r="F127" s="23"/>
    </row>
    <row r="128" ht="13.5" customHeight="1">
      <c r="F128" s="23"/>
    </row>
    <row r="129" ht="13.5" customHeight="1">
      <c r="F129" s="23"/>
    </row>
    <row r="130" ht="13.5" customHeight="1">
      <c r="F130" s="23"/>
    </row>
    <row r="131" ht="13.5" customHeight="1">
      <c r="F131" s="23"/>
    </row>
    <row r="132" ht="13.5" customHeight="1">
      <c r="F132" s="23"/>
    </row>
    <row r="133" ht="13.5" customHeight="1">
      <c r="F133" s="23"/>
    </row>
    <row r="134" ht="13.5" customHeight="1">
      <c r="F134" s="23"/>
    </row>
    <row r="135" ht="13.5" customHeight="1"/>
  </sheetData>
  <sheetProtection password="9F2F" sheet="1" objects="1" scenarios="1" formatCells="0" selectLockedCells="1"/>
  <mergeCells count="13">
    <mergeCell ref="G5:K5"/>
    <mergeCell ref="L5:P5"/>
    <mergeCell ref="Q5:U5"/>
    <mergeCell ref="L10:L11"/>
    <mergeCell ref="M10:M11"/>
    <mergeCell ref="N10:P11"/>
    <mergeCell ref="B3:F3"/>
    <mergeCell ref="B5:F5"/>
    <mergeCell ref="C51:F51"/>
    <mergeCell ref="B26:F26"/>
    <mergeCell ref="B43:F43"/>
    <mergeCell ref="B10:F10"/>
    <mergeCell ref="B22:F22"/>
  </mergeCells>
  <conditionalFormatting sqref="B3:F3">
    <cfRule type="expression" priority="1" dxfId="49" stopIfTrue="1">
      <formula>ゲーム進行状況&lt;&gt;"ゲーム開始前"</formula>
    </cfRule>
  </conditionalFormatting>
  <dataValidations count="2">
    <dataValidation type="custom" allowBlank="1" showInputMessage="1" showErrorMessage="1" errorTitle="入力エラーです！" error="企業名につけられる文字数は全角５文字（半角10文字）以内です。" sqref="F11:F14">
      <formula1>LENB(F11)&lt;=10</formula1>
    </dataValidation>
    <dataValidation type="custom" allowBlank="1" showInputMessage="1" showErrorMessage="1" errorTitle="入力エラーです！" error="現在，ゲームが進行中ですので，基本設定値を変更することはできません。" sqref="F16:F20 F23:F24 F27:F30 F32:F33 F35 F37:F38 F40:F41">
      <formula1>$C$51="ゲーム開始前"</formula1>
    </dataValidation>
  </dataValidations>
  <hyperlinks>
    <hyperlink ref="G1" location="メニュー!B6" display="メニューへ"/>
    <hyperlink ref="L1" location="メニュー!B6" display="メニューへ"/>
    <hyperlink ref="Q1" location="メニュー!B6" display="メニューへ"/>
    <hyperlink ref="B1" location="メニュー!B6" display="メニューへ"/>
  </hyperlinks>
  <printOptions horizontalCentered="1" verticalCentered="1"/>
  <pageMargins left="0" right="0" top="0" bottom="0" header="0" footer="0"/>
  <pageSetup blackAndWhite="1" horizontalDpi="600" verticalDpi="600" orientation="portrait" paperSize="9" r:id="rId1"/>
  <rowBreaks count="1" manualBreakCount="1">
    <brk id="42" max="255" man="1"/>
  </rowBreaks>
  <colBreaks count="3" manualBreakCount="3">
    <brk id="6" max="65535" man="1"/>
    <brk id="11" max="65535" man="1"/>
    <brk id="16" max="65535" man="1"/>
  </colBreaks>
</worksheet>
</file>

<file path=xl/worksheets/sheet3.xml><?xml version="1.0" encoding="utf-8"?>
<worksheet xmlns="http://schemas.openxmlformats.org/spreadsheetml/2006/main" xmlns:r="http://schemas.openxmlformats.org/officeDocument/2006/relationships">
  <dimension ref="A1:S61"/>
  <sheetViews>
    <sheetView showGridLines="0" zoomScalePageLayoutView="0" workbookViewId="0" topLeftCell="A1">
      <selection activeCell="A1" sqref="A1"/>
    </sheetView>
  </sheetViews>
  <sheetFormatPr defaultColWidth="9.00390625" defaultRowHeight="12.75" customHeight="1"/>
  <cols>
    <col min="1" max="1" width="2.75390625" style="7" customWidth="1"/>
    <col min="2" max="2" width="3.625" style="7" customWidth="1"/>
    <col min="3" max="3" width="0.6171875" style="37" customWidth="1"/>
    <col min="4" max="4" width="1.00390625" style="7" customWidth="1"/>
    <col min="5" max="5" width="25.00390625" style="37" customWidth="1"/>
    <col min="6" max="6" width="1.00390625" style="37" customWidth="1"/>
    <col min="7" max="7" width="0.6171875" style="7" customWidth="1"/>
    <col min="8" max="13" width="12.75390625" style="7" customWidth="1"/>
    <col min="14" max="14" width="3.625" style="7" customWidth="1"/>
    <col min="15" max="19" width="19.75390625" style="7" customWidth="1"/>
    <col min="20" max="16384" width="9.125" style="7" customWidth="1"/>
  </cols>
  <sheetData>
    <row r="1" spans="1:19" s="31" customFormat="1" ht="12.75" customHeight="1">
      <c r="A1" s="197"/>
      <c r="B1" s="553" t="s">
        <v>19</v>
      </c>
      <c r="C1" s="553"/>
      <c r="D1" s="553"/>
      <c r="E1" s="553"/>
      <c r="F1" s="307"/>
      <c r="G1" s="197"/>
      <c r="H1" s="197"/>
      <c r="I1" s="308"/>
      <c r="J1" s="308"/>
      <c r="K1" s="308"/>
      <c r="L1" s="308"/>
      <c r="M1" s="308"/>
      <c r="N1" s="551" t="s">
        <v>19</v>
      </c>
      <c r="O1" s="551"/>
      <c r="P1" s="308"/>
      <c r="Q1" s="308"/>
      <c r="R1" s="308"/>
      <c r="S1" s="308"/>
    </row>
    <row r="2" spans="1:19" ht="12.75" customHeight="1">
      <c r="A2" s="104"/>
      <c r="B2" s="552" t="s">
        <v>89</v>
      </c>
      <c r="C2" s="552"/>
      <c r="D2" s="552"/>
      <c r="E2" s="552"/>
      <c r="F2" s="552"/>
      <c r="G2" s="552"/>
      <c r="H2" s="552"/>
      <c r="I2" s="552"/>
      <c r="J2" s="552"/>
      <c r="K2" s="552"/>
      <c r="L2" s="552"/>
      <c r="M2" s="552"/>
      <c r="N2" s="552" t="s">
        <v>90</v>
      </c>
      <c r="O2" s="552"/>
      <c r="P2" s="552"/>
      <c r="Q2" s="552"/>
      <c r="R2" s="552"/>
      <c r="S2" s="552"/>
    </row>
    <row r="3" spans="1:19" ht="12.75" customHeight="1">
      <c r="A3" s="104"/>
      <c r="B3" s="104"/>
      <c r="C3" s="309"/>
      <c r="D3" s="310"/>
      <c r="E3" s="311"/>
      <c r="F3" s="311"/>
      <c r="G3" s="310"/>
      <c r="H3" s="310"/>
      <c r="I3" s="310"/>
      <c r="J3" s="310"/>
      <c r="K3" s="310"/>
      <c r="L3" s="310"/>
      <c r="M3" s="310"/>
      <c r="N3" s="104"/>
      <c r="O3" s="310"/>
      <c r="P3" s="310"/>
      <c r="Q3" s="310"/>
      <c r="R3" s="310"/>
      <c r="S3" s="310"/>
    </row>
    <row r="4" spans="1:19" ht="12.75" customHeight="1">
      <c r="A4" s="104"/>
      <c r="B4" s="104"/>
      <c r="C4" s="309"/>
      <c r="D4" s="310"/>
      <c r="E4" s="311"/>
      <c r="F4" s="311"/>
      <c r="G4" s="310"/>
      <c r="H4" s="310"/>
      <c r="I4" s="310"/>
      <c r="J4" s="310"/>
      <c r="K4" s="310"/>
      <c r="L4" s="310"/>
      <c r="M4" s="310"/>
      <c r="N4" s="104"/>
      <c r="O4" s="310"/>
      <c r="P4" s="310"/>
      <c r="Q4" s="310"/>
      <c r="R4" s="310"/>
      <c r="S4" s="310"/>
    </row>
    <row r="5" spans="1:19" ht="12.75" customHeight="1">
      <c r="A5" s="104"/>
      <c r="B5" s="104"/>
      <c r="C5" s="309"/>
      <c r="D5" s="104"/>
      <c r="E5" s="540" t="s">
        <v>264</v>
      </c>
      <c r="F5" s="540"/>
      <c r="G5" s="540"/>
      <c r="H5" s="540"/>
      <c r="I5" s="104"/>
      <c r="J5" s="104"/>
      <c r="K5" s="544" t="s">
        <v>91</v>
      </c>
      <c r="L5" s="544"/>
      <c r="M5" s="544"/>
      <c r="N5" s="104"/>
      <c r="O5" s="544" t="s">
        <v>264</v>
      </c>
      <c r="P5" s="544"/>
      <c r="Q5" s="104"/>
      <c r="R5" s="544" t="s">
        <v>91</v>
      </c>
      <c r="S5" s="544"/>
    </row>
    <row r="6" spans="1:19" ht="12.75" customHeight="1">
      <c r="A6" s="104"/>
      <c r="B6" s="104"/>
      <c r="C6" s="309"/>
      <c r="D6" s="104"/>
      <c r="E6" s="541"/>
      <c r="F6" s="541"/>
      <c r="G6" s="541"/>
      <c r="H6" s="541"/>
      <c r="I6" s="104"/>
      <c r="J6" s="104"/>
      <c r="K6" s="543"/>
      <c r="L6" s="543"/>
      <c r="M6" s="543"/>
      <c r="N6" s="104"/>
      <c r="O6" s="543"/>
      <c r="P6" s="543"/>
      <c r="Q6" s="104"/>
      <c r="R6" s="543"/>
      <c r="S6" s="543"/>
    </row>
    <row r="7" spans="1:19" ht="12.75" customHeight="1">
      <c r="A7" s="104"/>
      <c r="B7" s="104"/>
      <c r="C7" s="309"/>
      <c r="D7" s="104"/>
      <c r="E7" s="542" t="s">
        <v>92</v>
      </c>
      <c r="F7" s="542"/>
      <c r="G7" s="542"/>
      <c r="H7" s="542"/>
      <c r="I7" s="104"/>
      <c r="J7" s="104"/>
      <c r="K7" s="542" t="s">
        <v>93</v>
      </c>
      <c r="L7" s="542"/>
      <c r="M7" s="542"/>
      <c r="N7" s="104"/>
      <c r="O7" s="542" t="s">
        <v>92</v>
      </c>
      <c r="P7" s="542"/>
      <c r="Q7" s="104"/>
      <c r="R7" s="542" t="s">
        <v>93</v>
      </c>
      <c r="S7" s="542"/>
    </row>
    <row r="8" spans="1:19" ht="12.75" customHeight="1">
      <c r="A8" s="104"/>
      <c r="B8" s="104"/>
      <c r="C8" s="309"/>
      <c r="D8" s="104"/>
      <c r="E8" s="543"/>
      <c r="F8" s="543"/>
      <c r="G8" s="543"/>
      <c r="H8" s="543"/>
      <c r="I8" s="104"/>
      <c r="J8" s="104"/>
      <c r="K8" s="543"/>
      <c r="L8" s="543"/>
      <c r="M8" s="543"/>
      <c r="N8" s="104"/>
      <c r="O8" s="543"/>
      <c r="P8" s="543"/>
      <c r="Q8" s="104"/>
      <c r="R8" s="543"/>
      <c r="S8" s="543"/>
    </row>
    <row r="9" spans="1:19" ht="12.75" customHeight="1">
      <c r="A9" s="104"/>
      <c r="B9" s="104"/>
      <c r="C9" s="309"/>
      <c r="D9" s="104"/>
      <c r="E9" s="309"/>
      <c r="F9" s="309"/>
      <c r="G9" s="104"/>
      <c r="H9" s="104"/>
      <c r="I9" s="104"/>
      <c r="J9" s="104"/>
      <c r="K9" s="104"/>
      <c r="L9" s="104"/>
      <c r="M9" s="104"/>
      <c r="N9" s="104"/>
      <c r="O9" s="104"/>
      <c r="P9" s="104"/>
      <c r="Q9" s="104"/>
      <c r="R9" s="104"/>
      <c r="S9" s="104"/>
    </row>
    <row r="10" spans="1:19" ht="12.75" customHeight="1">
      <c r="A10" s="104"/>
      <c r="B10" s="104"/>
      <c r="C10" s="309"/>
      <c r="D10" s="104"/>
      <c r="E10" s="309"/>
      <c r="F10" s="309"/>
      <c r="G10" s="104"/>
      <c r="H10" s="104"/>
      <c r="I10" s="104"/>
      <c r="J10" s="104"/>
      <c r="K10" s="104"/>
      <c r="L10" s="104"/>
      <c r="M10" s="104"/>
      <c r="N10" s="104"/>
      <c r="O10" s="104"/>
      <c r="P10" s="104"/>
      <c r="Q10" s="104"/>
      <c r="R10" s="104"/>
      <c r="S10" s="104"/>
    </row>
    <row r="11" spans="1:19" ht="12.75" customHeight="1">
      <c r="A11" s="104"/>
      <c r="B11" s="104"/>
      <c r="C11" s="309"/>
      <c r="D11" s="104"/>
      <c r="E11" s="549" t="s">
        <v>310</v>
      </c>
      <c r="F11" s="549"/>
      <c r="G11" s="549"/>
      <c r="H11" s="549"/>
      <c r="I11" s="549"/>
      <c r="J11" s="549"/>
      <c r="K11" s="549"/>
      <c r="L11" s="549"/>
      <c r="M11" s="549"/>
      <c r="N11" s="104"/>
      <c r="O11" s="549" t="s">
        <v>306</v>
      </c>
      <c r="P11" s="549"/>
      <c r="Q11" s="549"/>
      <c r="R11" s="549"/>
      <c r="S11" s="549"/>
    </row>
    <row r="12" spans="1:19" ht="12.75" customHeight="1">
      <c r="A12" s="104"/>
      <c r="B12" s="104"/>
      <c r="C12" s="309"/>
      <c r="D12" s="104"/>
      <c r="E12" s="549" t="s">
        <v>94</v>
      </c>
      <c r="F12" s="549"/>
      <c r="G12" s="549"/>
      <c r="H12" s="549"/>
      <c r="I12" s="549"/>
      <c r="J12" s="549"/>
      <c r="K12" s="549"/>
      <c r="L12" s="549"/>
      <c r="M12" s="549"/>
      <c r="N12" s="104"/>
      <c r="O12" s="549"/>
      <c r="P12" s="549"/>
      <c r="Q12" s="549"/>
      <c r="R12" s="549"/>
      <c r="S12" s="549"/>
    </row>
    <row r="13" spans="1:19" ht="12.75" customHeight="1">
      <c r="A13" s="104"/>
      <c r="B13" s="104"/>
      <c r="C13" s="309"/>
      <c r="D13" s="104"/>
      <c r="E13" s="309"/>
      <c r="F13" s="309"/>
      <c r="G13" s="104"/>
      <c r="H13" s="104"/>
      <c r="I13" s="104"/>
      <c r="J13" s="104"/>
      <c r="K13" s="104"/>
      <c r="L13" s="104"/>
      <c r="M13" s="104"/>
      <c r="N13" s="104"/>
      <c r="O13" s="104"/>
      <c r="P13" s="104"/>
      <c r="Q13" s="104"/>
      <c r="R13" s="104"/>
      <c r="S13" s="104"/>
    </row>
    <row r="14" spans="1:19" ht="12.75" customHeight="1">
      <c r="A14" s="104"/>
      <c r="B14" s="534" t="s">
        <v>265</v>
      </c>
      <c r="C14" s="545"/>
      <c r="D14" s="545"/>
      <c r="E14" s="545"/>
      <c r="F14" s="545"/>
      <c r="G14" s="535"/>
      <c r="H14" s="534"/>
      <c r="I14" s="535"/>
      <c r="J14" s="534"/>
      <c r="K14" s="535"/>
      <c r="L14" s="534"/>
      <c r="M14" s="535"/>
      <c r="N14" s="516" t="s">
        <v>307</v>
      </c>
      <c r="O14" s="517"/>
      <c r="P14" s="517"/>
      <c r="Q14" s="517"/>
      <c r="R14" s="517"/>
      <c r="S14" s="518"/>
    </row>
    <row r="15" spans="1:19" ht="12.75" customHeight="1">
      <c r="A15" s="104"/>
      <c r="B15" s="538"/>
      <c r="C15" s="546"/>
      <c r="D15" s="546"/>
      <c r="E15" s="546"/>
      <c r="F15" s="546"/>
      <c r="G15" s="539"/>
      <c r="H15" s="538"/>
      <c r="I15" s="539"/>
      <c r="J15" s="538"/>
      <c r="K15" s="539"/>
      <c r="L15" s="538"/>
      <c r="M15" s="539"/>
      <c r="N15" s="519"/>
      <c r="O15" s="520"/>
      <c r="P15" s="520"/>
      <c r="Q15" s="520"/>
      <c r="R15" s="520"/>
      <c r="S15" s="521"/>
    </row>
    <row r="16" spans="1:19" ht="12.75" customHeight="1">
      <c r="A16" s="104"/>
      <c r="B16" s="547" t="s">
        <v>95</v>
      </c>
      <c r="C16" s="314"/>
      <c r="D16" s="312"/>
      <c r="E16" s="315"/>
      <c r="F16" s="315"/>
      <c r="G16" s="312"/>
      <c r="H16" s="534"/>
      <c r="I16" s="535"/>
      <c r="J16" s="534"/>
      <c r="K16" s="535"/>
      <c r="L16" s="534"/>
      <c r="M16" s="535"/>
      <c r="N16" s="522"/>
      <c r="O16" s="523"/>
      <c r="P16" s="523"/>
      <c r="Q16" s="523"/>
      <c r="R16" s="523"/>
      <c r="S16" s="524"/>
    </row>
    <row r="17" spans="1:19" ht="12.75" customHeight="1">
      <c r="A17" s="104"/>
      <c r="B17" s="548"/>
      <c r="C17" s="316"/>
      <c r="D17" s="105"/>
      <c r="E17" s="317" t="s">
        <v>96</v>
      </c>
      <c r="F17" s="317"/>
      <c r="G17" s="105"/>
      <c r="H17" s="536"/>
      <c r="I17" s="537"/>
      <c r="J17" s="536"/>
      <c r="K17" s="537"/>
      <c r="L17" s="536"/>
      <c r="M17" s="537"/>
      <c r="N17" s="522"/>
      <c r="O17" s="523"/>
      <c r="P17" s="523"/>
      <c r="Q17" s="523"/>
      <c r="R17" s="523"/>
      <c r="S17" s="524"/>
    </row>
    <row r="18" spans="1:19" ht="12.75" customHeight="1">
      <c r="A18" s="104"/>
      <c r="B18" s="548"/>
      <c r="C18" s="316"/>
      <c r="D18" s="105"/>
      <c r="E18" s="317"/>
      <c r="F18" s="317"/>
      <c r="G18" s="105"/>
      <c r="H18" s="536"/>
      <c r="I18" s="537"/>
      <c r="J18" s="536"/>
      <c r="K18" s="537"/>
      <c r="L18" s="536"/>
      <c r="M18" s="537"/>
      <c r="N18" s="522"/>
      <c r="O18" s="523"/>
      <c r="P18" s="523"/>
      <c r="Q18" s="523"/>
      <c r="R18" s="523"/>
      <c r="S18" s="524"/>
    </row>
    <row r="19" spans="1:19" ht="12.75" customHeight="1">
      <c r="A19" s="104"/>
      <c r="B19" s="548"/>
      <c r="C19" s="316"/>
      <c r="D19" s="318" t="s">
        <v>299</v>
      </c>
      <c r="E19" s="309"/>
      <c r="F19" s="319"/>
      <c r="G19" s="105"/>
      <c r="H19" s="536"/>
      <c r="I19" s="537"/>
      <c r="J19" s="536"/>
      <c r="K19" s="537"/>
      <c r="L19" s="536"/>
      <c r="M19" s="537"/>
      <c r="N19" s="522"/>
      <c r="O19" s="523"/>
      <c r="P19" s="523"/>
      <c r="Q19" s="523"/>
      <c r="R19" s="523"/>
      <c r="S19" s="524"/>
    </row>
    <row r="20" spans="1:19" ht="12.75" customHeight="1">
      <c r="A20" s="104"/>
      <c r="B20" s="548"/>
      <c r="C20" s="316"/>
      <c r="D20" s="320" t="s">
        <v>300</v>
      </c>
      <c r="E20" s="309"/>
      <c r="F20" s="321"/>
      <c r="G20" s="105"/>
      <c r="H20" s="536"/>
      <c r="I20" s="537"/>
      <c r="J20" s="536"/>
      <c r="K20" s="537"/>
      <c r="L20" s="536"/>
      <c r="M20" s="537"/>
      <c r="N20" s="522"/>
      <c r="O20" s="523"/>
      <c r="P20" s="523"/>
      <c r="Q20" s="523"/>
      <c r="R20" s="523"/>
      <c r="S20" s="524"/>
    </row>
    <row r="21" spans="1:19" ht="12.75" customHeight="1">
      <c r="A21" s="104"/>
      <c r="B21" s="548"/>
      <c r="C21" s="316"/>
      <c r="D21" s="320" t="s">
        <v>311</v>
      </c>
      <c r="E21" s="309"/>
      <c r="F21" s="321"/>
      <c r="G21" s="105"/>
      <c r="H21" s="536"/>
      <c r="I21" s="537"/>
      <c r="J21" s="536"/>
      <c r="K21" s="537"/>
      <c r="L21" s="536"/>
      <c r="M21" s="537"/>
      <c r="N21" s="522"/>
      <c r="O21" s="523"/>
      <c r="P21" s="523"/>
      <c r="Q21" s="523"/>
      <c r="R21" s="523"/>
      <c r="S21" s="524"/>
    </row>
    <row r="22" spans="1:19" ht="12.75" customHeight="1">
      <c r="A22" s="104"/>
      <c r="B22" s="548"/>
      <c r="C22" s="316"/>
      <c r="D22" s="322" t="s">
        <v>312</v>
      </c>
      <c r="E22" s="309"/>
      <c r="F22" s="323"/>
      <c r="G22" s="105"/>
      <c r="H22" s="536"/>
      <c r="I22" s="537"/>
      <c r="J22" s="536"/>
      <c r="K22" s="537"/>
      <c r="L22" s="536"/>
      <c r="M22" s="537"/>
      <c r="N22" s="522"/>
      <c r="O22" s="523"/>
      <c r="P22" s="523"/>
      <c r="Q22" s="523"/>
      <c r="R22" s="523"/>
      <c r="S22" s="524"/>
    </row>
    <row r="23" spans="1:19" ht="12.75" customHeight="1">
      <c r="A23" s="104"/>
      <c r="B23" s="548"/>
      <c r="C23" s="313"/>
      <c r="D23" s="324"/>
      <c r="E23" s="325"/>
      <c r="F23" s="325"/>
      <c r="G23" s="326"/>
      <c r="H23" s="538"/>
      <c r="I23" s="539"/>
      <c r="J23" s="538"/>
      <c r="K23" s="539"/>
      <c r="L23" s="538"/>
      <c r="M23" s="539"/>
      <c r="N23" s="522"/>
      <c r="O23" s="523"/>
      <c r="P23" s="523"/>
      <c r="Q23" s="523"/>
      <c r="R23" s="523"/>
      <c r="S23" s="524"/>
    </row>
    <row r="24" spans="1:19" ht="12.75" customHeight="1">
      <c r="A24" s="104"/>
      <c r="B24" s="547" t="s">
        <v>97</v>
      </c>
      <c r="C24" s="314"/>
      <c r="D24" s="312"/>
      <c r="E24" s="315"/>
      <c r="F24" s="315"/>
      <c r="G24" s="312"/>
      <c r="H24" s="534"/>
      <c r="I24" s="535"/>
      <c r="J24" s="534"/>
      <c r="K24" s="535"/>
      <c r="L24" s="534"/>
      <c r="M24" s="535"/>
      <c r="N24" s="522"/>
      <c r="O24" s="523"/>
      <c r="P24" s="523"/>
      <c r="Q24" s="523"/>
      <c r="R24" s="523"/>
      <c r="S24" s="524"/>
    </row>
    <row r="25" spans="1:19" ht="12.75" customHeight="1">
      <c r="A25" s="104"/>
      <c r="B25" s="548"/>
      <c r="C25" s="316"/>
      <c r="D25" s="105"/>
      <c r="E25" s="317" t="s">
        <v>98</v>
      </c>
      <c r="F25" s="317"/>
      <c r="G25" s="105"/>
      <c r="H25" s="536"/>
      <c r="I25" s="537"/>
      <c r="J25" s="536"/>
      <c r="K25" s="537"/>
      <c r="L25" s="536"/>
      <c r="M25" s="537"/>
      <c r="N25" s="525"/>
      <c r="O25" s="526"/>
      <c r="P25" s="526"/>
      <c r="Q25" s="526"/>
      <c r="R25" s="526"/>
      <c r="S25" s="527"/>
    </row>
    <row r="26" spans="1:19" ht="12.75" customHeight="1">
      <c r="A26" s="104"/>
      <c r="B26" s="548"/>
      <c r="C26" s="316"/>
      <c r="D26" s="105"/>
      <c r="E26" s="317"/>
      <c r="F26" s="317"/>
      <c r="G26" s="105"/>
      <c r="H26" s="536"/>
      <c r="I26" s="537"/>
      <c r="J26" s="536"/>
      <c r="K26" s="537"/>
      <c r="L26" s="536"/>
      <c r="M26" s="537"/>
      <c r="N26" s="528" t="s">
        <v>308</v>
      </c>
      <c r="O26" s="529"/>
      <c r="P26" s="529"/>
      <c r="Q26" s="529"/>
      <c r="R26" s="529"/>
      <c r="S26" s="530"/>
    </row>
    <row r="27" spans="1:19" ht="12.75" customHeight="1">
      <c r="A27" s="104"/>
      <c r="B27" s="548"/>
      <c r="C27" s="316"/>
      <c r="D27" s="318" t="s">
        <v>301</v>
      </c>
      <c r="E27" s="309"/>
      <c r="F27" s="319"/>
      <c r="G27" s="105"/>
      <c r="H27" s="536"/>
      <c r="I27" s="537"/>
      <c r="J27" s="536"/>
      <c r="K27" s="537"/>
      <c r="L27" s="536"/>
      <c r="M27" s="537"/>
      <c r="N27" s="531"/>
      <c r="O27" s="532"/>
      <c r="P27" s="532"/>
      <c r="Q27" s="532"/>
      <c r="R27" s="532"/>
      <c r="S27" s="533"/>
    </row>
    <row r="28" spans="1:19" ht="12.75" customHeight="1">
      <c r="A28" s="104"/>
      <c r="B28" s="548"/>
      <c r="C28" s="316"/>
      <c r="D28" s="320" t="s">
        <v>304</v>
      </c>
      <c r="E28" s="309"/>
      <c r="F28" s="321"/>
      <c r="G28" s="105"/>
      <c r="H28" s="536"/>
      <c r="I28" s="537"/>
      <c r="J28" s="536"/>
      <c r="K28" s="537"/>
      <c r="L28" s="536"/>
      <c r="M28" s="537"/>
      <c r="N28" s="522"/>
      <c r="O28" s="523"/>
      <c r="P28" s="523"/>
      <c r="Q28" s="523"/>
      <c r="R28" s="523"/>
      <c r="S28" s="524"/>
    </row>
    <row r="29" spans="1:19" ht="12.75" customHeight="1">
      <c r="A29" s="104"/>
      <c r="B29" s="548"/>
      <c r="C29" s="316"/>
      <c r="D29" s="322" t="s">
        <v>305</v>
      </c>
      <c r="E29" s="309"/>
      <c r="F29" s="323"/>
      <c r="G29" s="105"/>
      <c r="H29" s="536"/>
      <c r="I29" s="537"/>
      <c r="J29" s="536"/>
      <c r="K29" s="537"/>
      <c r="L29" s="536"/>
      <c r="M29" s="537"/>
      <c r="N29" s="522"/>
      <c r="O29" s="523"/>
      <c r="P29" s="523"/>
      <c r="Q29" s="523"/>
      <c r="R29" s="523"/>
      <c r="S29" s="524"/>
    </row>
    <row r="30" spans="1:19" ht="12.75" customHeight="1">
      <c r="A30" s="104"/>
      <c r="B30" s="548"/>
      <c r="C30" s="316"/>
      <c r="D30" s="312"/>
      <c r="E30" s="309"/>
      <c r="F30" s="309"/>
      <c r="G30" s="105"/>
      <c r="H30" s="536"/>
      <c r="I30" s="537"/>
      <c r="J30" s="536"/>
      <c r="K30" s="537"/>
      <c r="L30" s="536"/>
      <c r="M30" s="537"/>
      <c r="N30" s="522"/>
      <c r="O30" s="523"/>
      <c r="P30" s="523"/>
      <c r="Q30" s="523"/>
      <c r="R30" s="523"/>
      <c r="S30" s="524"/>
    </row>
    <row r="31" spans="1:19" ht="12.75" customHeight="1">
      <c r="A31" s="104"/>
      <c r="B31" s="548"/>
      <c r="C31" s="313"/>
      <c r="D31" s="324"/>
      <c r="E31" s="325"/>
      <c r="F31" s="325"/>
      <c r="G31" s="326"/>
      <c r="H31" s="538"/>
      <c r="I31" s="539"/>
      <c r="J31" s="538"/>
      <c r="K31" s="539"/>
      <c r="L31" s="538"/>
      <c r="M31" s="539"/>
      <c r="N31" s="522"/>
      <c r="O31" s="523"/>
      <c r="P31" s="523"/>
      <c r="Q31" s="523"/>
      <c r="R31" s="523"/>
      <c r="S31" s="524"/>
    </row>
    <row r="32" spans="1:19" ht="12.75" customHeight="1">
      <c r="A32" s="104"/>
      <c r="B32" s="547" t="s">
        <v>99</v>
      </c>
      <c r="C32" s="314"/>
      <c r="D32" s="327"/>
      <c r="E32" s="327"/>
      <c r="F32" s="327"/>
      <c r="G32" s="327"/>
      <c r="H32" s="534"/>
      <c r="I32" s="535"/>
      <c r="J32" s="534"/>
      <c r="K32" s="535"/>
      <c r="L32" s="534"/>
      <c r="M32" s="535"/>
      <c r="N32" s="522"/>
      <c r="O32" s="523"/>
      <c r="P32" s="523"/>
      <c r="Q32" s="523"/>
      <c r="R32" s="523"/>
      <c r="S32" s="524"/>
    </row>
    <row r="33" spans="1:19" ht="12.75" customHeight="1">
      <c r="A33" s="104"/>
      <c r="B33" s="548"/>
      <c r="C33" s="316"/>
      <c r="D33" s="309"/>
      <c r="E33" s="328" t="s">
        <v>100</v>
      </c>
      <c r="F33" s="328"/>
      <c r="G33" s="309"/>
      <c r="H33" s="536"/>
      <c r="I33" s="537"/>
      <c r="J33" s="536"/>
      <c r="K33" s="537"/>
      <c r="L33" s="536"/>
      <c r="M33" s="537"/>
      <c r="N33" s="522"/>
      <c r="O33" s="523"/>
      <c r="P33" s="523"/>
      <c r="Q33" s="523"/>
      <c r="R33" s="523"/>
      <c r="S33" s="524"/>
    </row>
    <row r="34" spans="1:19" ht="12.75" customHeight="1">
      <c r="A34" s="104"/>
      <c r="B34" s="548"/>
      <c r="C34" s="316"/>
      <c r="D34" s="309"/>
      <c r="E34" s="328" t="s">
        <v>101</v>
      </c>
      <c r="F34" s="328"/>
      <c r="G34" s="309"/>
      <c r="H34" s="536"/>
      <c r="I34" s="537"/>
      <c r="J34" s="536"/>
      <c r="K34" s="537"/>
      <c r="L34" s="536"/>
      <c r="M34" s="537"/>
      <c r="N34" s="522"/>
      <c r="O34" s="523"/>
      <c r="P34" s="523"/>
      <c r="Q34" s="523"/>
      <c r="R34" s="523"/>
      <c r="S34" s="524"/>
    </row>
    <row r="35" spans="1:19" ht="12.75" customHeight="1">
      <c r="A35" s="104"/>
      <c r="B35" s="548"/>
      <c r="C35" s="316"/>
      <c r="D35" s="309"/>
      <c r="E35" s="309"/>
      <c r="F35" s="309"/>
      <c r="G35" s="309"/>
      <c r="H35" s="536"/>
      <c r="I35" s="537"/>
      <c r="J35" s="536"/>
      <c r="K35" s="537"/>
      <c r="L35" s="536"/>
      <c r="M35" s="537"/>
      <c r="N35" s="522"/>
      <c r="O35" s="523"/>
      <c r="P35" s="523"/>
      <c r="Q35" s="523"/>
      <c r="R35" s="523"/>
      <c r="S35" s="524"/>
    </row>
    <row r="36" spans="1:19" ht="12.75" customHeight="1">
      <c r="A36" s="104"/>
      <c r="B36" s="548"/>
      <c r="C36" s="316"/>
      <c r="D36" s="329" t="s">
        <v>302</v>
      </c>
      <c r="E36" s="309"/>
      <c r="F36" s="319"/>
      <c r="G36" s="309"/>
      <c r="H36" s="536"/>
      <c r="I36" s="537"/>
      <c r="J36" s="536"/>
      <c r="K36" s="537"/>
      <c r="L36" s="536"/>
      <c r="M36" s="537"/>
      <c r="N36" s="522"/>
      <c r="O36" s="523"/>
      <c r="P36" s="523"/>
      <c r="Q36" s="523"/>
      <c r="R36" s="523"/>
      <c r="S36" s="524"/>
    </row>
    <row r="37" spans="1:19" ht="12.75" customHeight="1">
      <c r="A37" s="104"/>
      <c r="B37" s="548"/>
      <c r="C37" s="316"/>
      <c r="D37" s="330" t="s">
        <v>303</v>
      </c>
      <c r="E37" s="309"/>
      <c r="F37" s="323"/>
      <c r="G37" s="309"/>
      <c r="H37" s="536"/>
      <c r="I37" s="537"/>
      <c r="J37" s="536"/>
      <c r="K37" s="537"/>
      <c r="L37" s="536"/>
      <c r="M37" s="537"/>
      <c r="N37" s="525"/>
      <c r="O37" s="526"/>
      <c r="P37" s="526"/>
      <c r="Q37" s="526"/>
      <c r="R37" s="526"/>
      <c r="S37" s="527"/>
    </row>
    <row r="38" spans="1:19" ht="12.75" customHeight="1">
      <c r="A38" s="104"/>
      <c r="B38" s="548"/>
      <c r="C38" s="316"/>
      <c r="D38" s="309"/>
      <c r="E38" s="309"/>
      <c r="F38" s="309"/>
      <c r="G38" s="309"/>
      <c r="H38" s="536"/>
      <c r="I38" s="537"/>
      <c r="J38" s="536"/>
      <c r="K38" s="537"/>
      <c r="L38" s="536"/>
      <c r="M38" s="537"/>
      <c r="N38" s="528" t="s">
        <v>309</v>
      </c>
      <c r="O38" s="529"/>
      <c r="P38" s="529"/>
      <c r="Q38" s="529"/>
      <c r="R38" s="529"/>
      <c r="S38" s="530"/>
    </row>
    <row r="39" spans="1:19" ht="12.75" customHeight="1">
      <c r="A39" s="104"/>
      <c r="B39" s="548"/>
      <c r="C39" s="313"/>
      <c r="D39" s="324"/>
      <c r="E39" s="325"/>
      <c r="F39" s="325"/>
      <c r="G39" s="326"/>
      <c r="H39" s="538"/>
      <c r="I39" s="539"/>
      <c r="J39" s="538"/>
      <c r="K39" s="539"/>
      <c r="L39" s="538"/>
      <c r="M39" s="539"/>
      <c r="N39" s="531"/>
      <c r="O39" s="532"/>
      <c r="P39" s="532"/>
      <c r="Q39" s="532"/>
      <c r="R39" s="532"/>
      <c r="S39" s="533"/>
    </row>
    <row r="40" spans="1:19" ht="12.75" customHeight="1">
      <c r="A40" s="104"/>
      <c r="B40" s="534" t="s">
        <v>102</v>
      </c>
      <c r="C40" s="545"/>
      <c r="D40" s="545"/>
      <c r="E40" s="545"/>
      <c r="F40" s="545"/>
      <c r="G40" s="535"/>
      <c r="H40" s="510">
        <f aca="true" t="shared" si="0" ref="H40:M40">H16+H24+H32</f>
        <v>0</v>
      </c>
      <c r="I40" s="511">
        <f t="shared" si="0"/>
        <v>0</v>
      </c>
      <c r="J40" s="510">
        <f t="shared" si="0"/>
        <v>0</v>
      </c>
      <c r="K40" s="511">
        <f t="shared" si="0"/>
        <v>0</v>
      </c>
      <c r="L40" s="510">
        <f t="shared" si="0"/>
        <v>0</v>
      </c>
      <c r="M40" s="511">
        <f t="shared" si="0"/>
        <v>0</v>
      </c>
      <c r="N40" s="522"/>
      <c r="O40" s="523"/>
      <c r="P40" s="523"/>
      <c r="Q40" s="523"/>
      <c r="R40" s="523"/>
      <c r="S40" s="524"/>
    </row>
    <row r="41" spans="1:19" ht="12.75" customHeight="1">
      <c r="A41" s="104"/>
      <c r="B41" s="536"/>
      <c r="C41" s="550"/>
      <c r="D41" s="550"/>
      <c r="E41" s="550"/>
      <c r="F41" s="550"/>
      <c r="G41" s="537"/>
      <c r="H41" s="512"/>
      <c r="I41" s="513"/>
      <c r="J41" s="512"/>
      <c r="K41" s="513"/>
      <c r="L41" s="512"/>
      <c r="M41" s="513"/>
      <c r="N41" s="522"/>
      <c r="O41" s="523"/>
      <c r="P41" s="523"/>
      <c r="Q41" s="523"/>
      <c r="R41" s="523"/>
      <c r="S41" s="524"/>
    </row>
    <row r="42" spans="1:19" ht="12.75" customHeight="1">
      <c r="A42" s="104"/>
      <c r="B42" s="536"/>
      <c r="C42" s="550"/>
      <c r="D42" s="550"/>
      <c r="E42" s="550"/>
      <c r="F42" s="550"/>
      <c r="G42" s="537"/>
      <c r="H42" s="512"/>
      <c r="I42" s="513"/>
      <c r="J42" s="512"/>
      <c r="K42" s="513"/>
      <c r="L42" s="512"/>
      <c r="M42" s="513"/>
      <c r="N42" s="522"/>
      <c r="O42" s="523"/>
      <c r="P42" s="523"/>
      <c r="Q42" s="523"/>
      <c r="R42" s="523"/>
      <c r="S42" s="524"/>
    </row>
    <row r="43" spans="1:19" ht="12.75" customHeight="1">
      <c r="A43" s="104"/>
      <c r="B43" s="538"/>
      <c r="C43" s="546"/>
      <c r="D43" s="546"/>
      <c r="E43" s="546"/>
      <c r="F43" s="546"/>
      <c r="G43" s="539"/>
      <c r="H43" s="514"/>
      <c r="I43" s="515"/>
      <c r="J43" s="514"/>
      <c r="K43" s="515"/>
      <c r="L43" s="514"/>
      <c r="M43" s="515"/>
      <c r="N43" s="522"/>
      <c r="O43" s="523"/>
      <c r="P43" s="523"/>
      <c r="Q43" s="523"/>
      <c r="R43" s="523"/>
      <c r="S43" s="524"/>
    </row>
    <row r="44" spans="1:19" ht="12.75" customHeight="1">
      <c r="A44" s="104"/>
      <c r="B44" s="534" t="s">
        <v>103</v>
      </c>
      <c r="C44" s="545"/>
      <c r="D44" s="545"/>
      <c r="E44" s="545"/>
      <c r="F44" s="545"/>
      <c r="G44" s="535"/>
      <c r="H44" s="504"/>
      <c r="I44" s="505"/>
      <c r="J44" s="504"/>
      <c r="K44" s="505"/>
      <c r="L44" s="504"/>
      <c r="M44" s="505"/>
      <c r="N44" s="522"/>
      <c r="O44" s="523"/>
      <c r="P44" s="523"/>
      <c r="Q44" s="523"/>
      <c r="R44" s="523"/>
      <c r="S44" s="524"/>
    </row>
    <row r="45" spans="1:19" ht="12.75" customHeight="1">
      <c r="A45" s="104"/>
      <c r="B45" s="536"/>
      <c r="C45" s="550"/>
      <c r="D45" s="550"/>
      <c r="E45" s="550"/>
      <c r="F45" s="550"/>
      <c r="G45" s="537"/>
      <c r="H45" s="506"/>
      <c r="I45" s="507"/>
      <c r="J45" s="506"/>
      <c r="K45" s="507"/>
      <c r="L45" s="506"/>
      <c r="M45" s="507"/>
      <c r="N45" s="522"/>
      <c r="O45" s="523"/>
      <c r="P45" s="523"/>
      <c r="Q45" s="523"/>
      <c r="R45" s="523"/>
      <c r="S45" s="524"/>
    </row>
    <row r="46" spans="1:19" ht="12.75" customHeight="1">
      <c r="A46" s="104"/>
      <c r="B46" s="536"/>
      <c r="C46" s="550"/>
      <c r="D46" s="550"/>
      <c r="E46" s="550"/>
      <c r="F46" s="550"/>
      <c r="G46" s="537"/>
      <c r="H46" s="506"/>
      <c r="I46" s="507"/>
      <c r="J46" s="506"/>
      <c r="K46" s="507"/>
      <c r="L46" s="506"/>
      <c r="M46" s="507"/>
      <c r="N46" s="522"/>
      <c r="O46" s="523"/>
      <c r="P46" s="523"/>
      <c r="Q46" s="523"/>
      <c r="R46" s="523"/>
      <c r="S46" s="524"/>
    </row>
    <row r="47" spans="1:19" ht="12.75" customHeight="1">
      <c r="A47" s="104"/>
      <c r="B47" s="536"/>
      <c r="C47" s="550"/>
      <c r="D47" s="550"/>
      <c r="E47" s="550"/>
      <c r="F47" s="550"/>
      <c r="G47" s="537"/>
      <c r="H47" s="506"/>
      <c r="I47" s="507"/>
      <c r="J47" s="506"/>
      <c r="K47" s="507"/>
      <c r="L47" s="506"/>
      <c r="M47" s="507"/>
      <c r="N47" s="522"/>
      <c r="O47" s="523"/>
      <c r="P47" s="523"/>
      <c r="Q47" s="523"/>
      <c r="R47" s="523"/>
      <c r="S47" s="524"/>
    </row>
    <row r="48" spans="1:19" ht="12.75" customHeight="1">
      <c r="A48" s="104"/>
      <c r="B48" s="536"/>
      <c r="C48" s="550"/>
      <c r="D48" s="550"/>
      <c r="E48" s="550"/>
      <c r="F48" s="550"/>
      <c r="G48" s="537"/>
      <c r="H48" s="506"/>
      <c r="I48" s="507"/>
      <c r="J48" s="506"/>
      <c r="K48" s="507"/>
      <c r="L48" s="506"/>
      <c r="M48" s="507"/>
      <c r="N48" s="522"/>
      <c r="O48" s="523"/>
      <c r="P48" s="523"/>
      <c r="Q48" s="523"/>
      <c r="R48" s="523"/>
      <c r="S48" s="524"/>
    </row>
    <row r="49" spans="1:19" ht="12.75" customHeight="1">
      <c r="A49" s="104"/>
      <c r="B49" s="536"/>
      <c r="C49" s="550"/>
      <c r="D49" s="550"/>
      <c r="E49" s="550"/>
      <c r="F49" s="550"/>
      <c r="G49" s="537"/>
      <c r="H49" s="506"/>
      <c r="I49" s="507"/>
      <c r="J49" s="506"/>
      <c r="K49" s="507"/>
      <c r="L49" s="506"/>
      <c r="M49" s="507"/>
      <c r="N49" s="525"/>
      <c r="O49" s="526"/>
      <c r="P49" s="526"/>
      <c r="Q49" s="526"/>
      <c r="R49" s="526"/>
      <c r="S49" s="527"/>
    </row>
    <row r="50" spans="1:19" ht="12.75" customHeight="1">
      <c r="A50" s="104"/>
      <c r="B50" s="536"/>
      <c r="C50" s="550"/>
      <c r="D50" s="550"/>
      <c r="E50" s="550"/>
      <c r="F50" s="550"/>
      <c r="G50" s="537"/>
      <c r="H50" s="506"/>
      <c r="I50" s="507"/>
      <c r="J50" s="506"/>
      <c r="K50" s="507"/>
      <c r="L50" s="506"/>
      <c r="M50" s="507"/>
      <c r="N50" s="516" t="s">
        <v>313</v>
      </c>
      <c r="O50" s="517"/>
      <c r="P50" s="517"/>
      <c r="Q50" s="517"/>
      <c r="R50" s="517"/>
      <c r="S50" s="518"/>
    </row>
    <row r="51" spans="1:19" ht="12.75" customHeight="1">
      <c r="A51" s="104"/>
      <c r="B51" s="536"/>
      <c r="C51" s="550"/>
      <c r="D51" s="550"/>
      <c r="E51" s="550"/>
      <c r="F51" s="550"/>
      <c r="G51" s="537"/>
      <c r="H51" s="506"/>
      <c r="I51" s="507"/>
      <c r="J51" s="506"/>
      <c r="K51" s="507"/>
      <c r="L51" s="506"/>
      <c r="M51" s="507"/>
      <c r="N51" s="519"/>
      <c r="O51" s="520"/>
      <c r="P51" s="520"/>
      <c r="Q51" s="520"/>
      <c r="R51" s="520"/>
      <c r="S51" s="521"/>
    </row>
    <row r="52" spans="1:19" ht="12.75" customHeight="1">
      <c r="A52" s="104"/>
      <c r="B52" s="536"/>
      <c r="C52" s="550"/>
      <c r="D52" s="550"/>
      <c r="E52" s="550"/>
      <c r="F52" s="550"/>
      <c r="G52" s="537"/>
      <c r="H52" s="506"/>
      <c r="I52" s="507"/>
      <c r="J52" s="506"/>
      <c r="K52" s="507"/>
      <c r="L52" s="506"/>
      <c r="M52" s="507"/>
      <c r="N52" s="522"/>
      <c r="O52" s="523"/>
      <c r="P52" s="523"/>
      <c r="Q52" s="523"/>
      <c r="R52" s="523"/>
      <c r="S52" s="524"/>
    </row>
    <row r="53" spans="1:19" ht="12.75" customHeight="1">
      <c r="A53" s="104"/>
      <c r="B53" s="536"/>
      <c r="C53" s="550"/>
      <c r="D53" s="550"/>
      <c r="E53" s="550"/>
      <c r="F53" s="550"/>
      <c r="G53" s="537"/>
      <c r="H53" s="506"/>
      <c r="I53" s="507"/>
      <c r="J53" s="506"/>
      <c r="K53" s="507"/>
      <c r="L53" s="506"/>
      <c r="M53" s="507"/>
      <c r="N53" s="522"/>
      <c r="O53" s="523"/>
      <c r="P53" s="523"/>
      <c r="Q53" s="523"/>
      <c r="R53" s="523"/>
      <c r="S53" s="524"/>
    </row>
    <row r="54" spans="1:19" ht="12.75" customHeight="1">
      <c r="A54" s="104"/>
      <c r="B54" s="536"/>
      <c r="C54" s="550"/>
      <c r="D54" s="550"/>
      <c r="E54" s="550"/>
      <c r="F54" s="550"/>
      <c r="G54" s="537"/>
      <c r="H54" s="506"/>
      <c r="I54" s="507"/>
      <c r="J54" s="506"/>
      <c r="K54" s="507"/>
      <c r="L54" s="506"/>
      <c r="M54" s="507"/>
      <c r="N54" s="522"/>
      <c r="O54" s="523"/>
      <c r="P54" s="523"/>
      <c r="Q54" s="523"/>
      <c r="R54" s="523"/>
      <c r="S54" s="524"/>
    </row>
    <row r="55" spans="1:19" ht="12.75" customHeight="1">
      <c r="A55" s="104"/>
      <c r="B55" s="536"/>
      <c r="C55" s="550"/>
      <c r="D55" s="550"/>
      <c r="E55" s="550"/>
      <c r="F55" s="550"/>
      <c r="G55" s="537"/>
      <c r="H55" s="506"/>
      <c r="I55" s="507"/>
      <c r="J55" s="506"/>
      <c r="K55" s="507"/>
      <c r="L55" s="506"/>
      <c r="M55" s="507"/>
      <c r="N55" s="522"/>
      <c r="O55" s="523"/>
      <c r="P55" s="523"/>
      <c r="Q55" s="523"/>
      <c r="R55" s="523"/>
      <c r="S55" s="524"/>
    </row>
    <row r="56" spans="1:19" ht="12.75" customHeight="1">
      <c r="A56" s="104"/>
      <c r="B56" s="536"/>
      <c r="C56" s="550"/>
      <c r="D56" s="550"/>
      <c r="E56" s="550"/>
      <c r="F56" s="550"/>
      <c r="G56" s="537"/>
      <c r="H56" s="506"/>
      <c r="I56" s="507"/>
      <c r="J56" s="506"/>
      <c r="K56" s="507"/>
      <c r="L56" s="506"/>
      <c r="M56" s="507"/>
      <c r="N56" s="522"/>
      <c r="O56" s="523"/>
      <c r="P56" s="523"/>
      <c r="Q56" s="523"/>
      <c r="R56" s="523"/>
      <c r="S56" s="524"/>
    </row>
    <row r="57" spans="1:19" ht="12.75" customHeight="1">
      <c r="A57" s="104"/>
      <c r="B57" s="536"/>
      <c r="C57" s="550"/>
      <c r="D57" s="550"/>
      <c r="E57" s="550"/>
      <c r="F57" s="550"/>
      <c r="G57" s="537"/>
      <c r="H57" s="506"/>
      <c r="I57" s="507"/>
      <c r="J57" s="506"/>
      <c r="K57" s="507"/>
      <c r="L57" s="506"/>
      <c r="M57" s="507"/>
      <c r="N57" s="522"/>
      <c r="O57" s="523"/>
      <c r="P57" s="523"/>
      <c r="Q57" s="523"/>
      <c r="R57" s="523"/>
      <c r="S57" s="524"/>
    </row>
    <row r="58" spans="1:19" ht="12.75" customHeight="1">
      <c r="A58" s="104"/>
      <c r="B58" s="536"/>
      <c r="C58" s="550"/>
      <c r="D58" s="550"/>
      <c r="E58" s="550"/>
      <c r="F58" s="550"/>
      <c r="G58" s="537"/>
      <c r="H58" s="506"/>
      <c r="I58" s="507"/>
      <c r="J58" s="506"/>
      <c r="K58" s="507"/>
      <c r="L58" s="506"/>
      <c r="M58" s="507"/>
      <c r="N58" s="522"/>
      <c r="O58" s="523"/>
      <c r="P58" s="523"/>
      <c r="Q58" s="523"/>
      <c r="R58" s="523"/>
      <c r="S58" s="524"/>
    </row>
    <row r="59" spans="1:19" ht="12.75" customHeight="1">
      <c r="A59" s="104"/>
      <c r="B59" s="536"/>
      <c r="C59" s="550"/>
      <c r="D59" s="550"/>
      <c r="E59" s="550"/>
      <c r="F59" s="550"/>
      <c r="G59" s="537"/>
      <c r="H59" s="506"/>
      <c r="I59" s="507"/>
      <c r="J59" s="506"/>
      <c r="K59" s="507"/>
      <c r="L59" s="506"/>
      <c r="M59" s="507"/>
      <c r="N59" s="522"/>
      <c r="O59" s="523"/>
      <c r="P59" s="523"/>
      <c r="Q59" s="523"/>
      <c r="R59" s="523"/>
      <c r="S59" s="524"/>
    </row>
    <row r="60" spans="1:19" ht="12.75" customHeight="1">
      <c r="A60" s="104"/>
      <c r="B60" s="536"/>
      <c r="C60" s="550"/>
      <c r="D60" s="550"/>
      <c r="E60" s="550"/>
      <c r="F60" s="550"/>
      <c r="G60" s="537"/>
      <c r="H60" s="506"/>
      <c r="I60" s="507"/>
      <c r="J60" s="506"/>
      <c r="K60" s="507"/>
      <c r="L60" s="506"/>
      <c r="M60" s="507"/>
      <c r="N60" s="522"/>
      <c r="O60" s="523"/>
      <c r="P60" s="523"/>
      <c r="Q60" s="523"/>
      <c r="R60" s="523"/>
      <c r="S60" s="524"/>
    </row>
    <row r="61" spans="1:19" ht="12.75" customHeight="1">
      <c r="A61" s="104"/>
      <c r="B61" s="538"/>
      <c r="C61" s="546"/>
      <c r="D61" s="546"/>
      <c r="E61" s="546"/>
      <c r="F61" s="546"/>
      <c r="G61" s="539"/>
      <c r="H61" s="508"/>
      <c r="I61" s="509"/>
      <c r="J61" s="508"/>
      <c r="K61" s="509"/>
      <c r="L61" s="508"/>
      <c r="M61" s="509"/>
      <c r="N61" s="525"/>
      <c r="O61" s="526"/>
      <c r="P61" s="526"/>
      <c r="Q61" s="526"/>
      <c r="R61" s="526"/>
      <c r="S61" s="527"/>
    </row>
  </sheetData>
  <sheetProtection sheet="1" objects="1" scenarios="1"/>
  <mergeCells count="48">
    <mergeCell ref="O7:P8"/>
    <mergeCell ref="R7:S8"/>
    <mergeCell ref="N1:O1"/>
    <mergeCell ref="B2:M2"/>
    <mergeCell ref="N2:S2"/>
    <mergeCell ref="O5:P6"/>
    <mergeCell ref="R5:S6"/>
    <mergeCell ref="B1:E1"/>
    <mergeCell ref="O11:S11"/>
    <mergeCell ref="E12:M12"/>
    <mergeCell ref="O12:S12"/>
    <mergeCell ref="E11:M11"/>
    <mergeCell ref="B40:G43"/>
    <mergeCell ref="B44:G61"/>
    <mergeCell ref="H14:I15"/>
    <mergeCell ref="H16:I23"/>
    <mergeCell ref="H24:I31"/>
    <mergeCell ref="H32:I39"/>
    <mergeCell ref="B14:G15"/>
    <mergeCell ref="B32:B39"/>
    <mergeCell ref="B16:B23"/>
    <mergeCell ref="B24:B31"/>
    <mergeCell ref="L14:M15"/>
    <mergeCell ref="L16:M23"/>
    <mergeCell ref="L24:M31"/>
    <mergeCell ref="L32:M39"/>
    <mergeCell ref="J14:K15"/>
    <mergeCell ref="J16:K23"/>
    <mergeCell ref="J24:K31"/>
    <mergeCell ref="J32:K39"/>
    <mergeCell ref="L44:M61"/>
    <mergeCell ref="E5:H6"/>
    <mergeCell ref="E7:H8"/>
    <mergeCell ref="K5:M6"/>
    <mergeCell ref="K7:M8"/>
    <mergeCell ref="J40:K43"/>
    <mergeCell ref="J44:K61"/>
    <mergeCell ref="H40:I43"/>
    <mergeCell ref="H44:I61"/>
    <mergeCell ref="L40:M43"/>
    <mergeCell ref="N14:S15"/>
    <mergeCell ref="N16:S25"/>
    <mergeCell ref="N26:S27"/>
    <mergeCell ref="N28:S37"/>
    <mergeCell ref="N38:S39"/>
    <mergeCell ref="N40:S49"/>
    <mergeCell ref="N50:S51"/>
    <mergeCell ref="N52:S61"/>
  </mergeCells>
  <hyperlinks>
    <hyperlink ref="N1" location="メニュー!B11" display="メニューへ"/>
    <hyperlink ref="B1" location="メニュー!B11" display="メニューへ"/>
  </hyperlinks>
  <printOptions horizontalCentered="1" verticalCentered="1"/>
  <pageMargins left="0" right="0" top="0" bottom="0" header="0" footer="0"/>
  <pageSetup blackAndWhite="1" horizontalDpi="600" verticalDpi="600" orientation="portrait" paperSize="9" r:id="rId1"/>
  <rowBreaks count="1" manualBreakCount="1">
    <brk id="61"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A45"/>
  <sheetViews>
    <sheetView showGridLines="0" zoomScalePageLayoutView="0" workbookViewId="0" topLeftCell="A1">
      <selection activeCell="A5" sqref="A5"/>
    </sheetView>
  </sheetViews>
  <sheetFormatPr defaultColWidth="9.00390625" defaultRowHeight="12.75"/>
  <cols>
    <col min="1" max="1" width="112.625" style="29" bestFit="1" customWidth="1"/>
  </cols>
  <sheetData>
    <row r="1" s="32" customFormat="1" ht="14.25">
      <c r="A1" s="201" t="s">
        <v>19</v>
      </c>
    </row>
    <row r="2" ht="12">
      <c r="A2" s="331" t="s">
        <v>263</v>
      </c>
    </row>
    <row r="3" ht="12">
      <c r="A3" s="299" t="s">
        <v>297</v>
      </c>
    </row>
    <row r="4" ht="12">
      <c r="A4" s="299" t="s">
        <v>266</v>
      </c>
    </row>
    <row r="5" ht="12">
      <c r="A5" s="299" t="s">
        <v>261</v>
      </c>
    </row>
    <row r="6" ht="12.75">
      <c r="A6" s="332"/>
    </row>
    <row r="7" ht="12">
      <c r="A7" s="333" t="s">
        <v>279</v>
      </c>
    </row>
    <row r="8" ht="12">
      <c r="A8" s="333" t="s">
        <v>298</v>
      </c>
    </row>
    <row r="9" ht="12.75">
      <c r="A9" s="332"/>
    </row>
    <row r="10" ht="12.75">
      <c r="A10" s="332"/>
    </row>
    <row r="11" ht="12.75">
      <c r="A11" s="332"/>
    </row>
    <row r="12" ht="12.75">
      <c r="A12" s="332"/>
    </row>
    <row r="13" ht="12.75">
      <c r="A13" s="332"/>
    </row>
    <row r="14" ht="12.75">
      <c r="A14" s="332"/>
    </row>
    <row r="15" ht="12.75">
      <c r="A15" s="332"/>
    </row>
    <row r="16" ht="12.75">
      <c r="A16" s="332"/>
    </row>
    <row r="17" ht="12.75">
      <c r="A17" s="332"/>
    </row>
    <row r="18" ht="12">
      <c r="A18" s="333" t="s">
        <v>280</v>
      </c>
    </row>
    <row r="19" ht="12.75">
      <c r="A19" s="332"/>
    </row>
    <row r="20" ht="12.75">
      <c r="A20" s="332"/>
    </row>
    <row r="21" ht="12.75">
      <c r="A21" s="332"/>
    </row>
    <row r="22" ht="12.75">
      <c r="A22" s="332"/>
    </row>
    <row r="23" ht="12.75">
      <c r="A23" s="332"/>
    </row>
    <row r="24" ht="12.75">
      <c r="A24" s="332"/>
    </row>
    <row r="25" ht="12.75">
      <c r="A25" s="332"/>
    </row>
    <row r="26" ht="12.75">
      <c r="A26" s="332"/>
    </row>
    <row r="27" ht="12">
      <c r="A27" s="333" t="s">
        <v>281</v>
      </c>
    </row>
    <row r="28" ht="12">
      <c r="A28" s="333" t="s">
        <v>282</v>
      </c>
    </row>
    <row r="29" ht="12.75">
      <c r="A29" s="332"/>
    </row>
    <row r="30" ht="12.75">
      <c r="A30" s="332"/>
    </row>
    <row r="31" ht="12.75">
      <c r="A31" s="332"/>
    </row>
    <row r="32" ht="12.75">
      <c r="A32" s="332"/>
    </row>
    <row r="33" ht="12.75">
      <c r="A33" s="332"/>
    </row>
    <row r="34" ht="12">
      <c r="A34" s="333" t="s">
        <v>283</v>
      </c>
    </row>
    <row r="35" ht="12">
      <c r="A35" s="333" t="s">
        <v>284</v>
      </c>
    </row>
    <row r="36" ht="12.75">
      <c r="A36" s="332"/>
    </row>
    <row r="37" ht="12.75">
      <c r="A37" s="332"/>
    </row>
    <row r="38" ht="12.75">
      <c r="A38" s="332"/>
    </row>
    <row r="39" ht="12">
      <c r="A39" s="334"/>
    </row>
    <row r="40" ht="12">
      <c r="A40" s="334"/>
    </row>
    <row r="41" ht="12">
      <c r="A41" s="335" t="s">
        <v>268</v>
      </c>
    </row>
    <row r="42" ht="114.75">
      <c r="A42" s="449" t="str">
        <f>WIDECHAR('配布資料（グループ用）'!$F$11)</f>
        <v>Ａ社</v>
      </c>
    </row>
    <row r="43" ht="114.75">
      <c r="A43" s="449" t="str">
        <f>WIDECHAR('配布資料（グループ用）'!$F$12)</f>
        <v>Ｂ社</v>
      </c>
    </row>
    <row r="44" ht="114.75">
      <c r="A44" s="449" t="str">
        <f>WIDECHAR('配布資料（グループ用）'!$F$13)</f>
        <v>Ｃ社</v>
      </c>
    </row>
    <row r="45" ht="114.75">
      <c r="A45" s="449" t="str">
        <f>WIDECHAR('配布資料（グループ用）'!$F$14)</f>
        <v>Ｄ社</v>
      </c>
    </row>
  </sheetData>
  <sheetProtection sheet="1" objects="1" scenarios="1"/>
  <hyperlinks>
    <hyperlink ref="A1" location="メニュー!B14" display="メニューへ"/>
  </hyperlinks>
  <printOptions horizontalCentered="1"/>
  <pageMargins left="0" right="0" top="6.56" bottom="0" header="0" footer="0"/>
  <pageSetup horizontalDpi="600" verticalDpi="600" orientation="portrait" paperSize="9" r:id="rId2"/>
  <rowBreaks count="3" manualBreakCount="3">
    <brk id="42" max="255" man="1"/>
    <brk id="43" max="255" man="1"/>
    <brk id="44"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dimension ref="A1:W294"/>
  <sheetViews>
    <sheetView showGridLines="0" view="pageBreakPreview" zoomScale="60" zoomScaleNormal="80" zoomScalePageLayoutView="0" workbookViewId="0" topLeftCell="A1">
      <selection activeCell="A1" sqref="A1"/>
    </sheetView>
  </sheetViews>
  <sheetFormatPr defaultColWidth="9.00390625" defaultRowHeight="13.5" customHeight="1"/>
  <cols>
    <col min="1" max="1" width="2.75390625" style="9" customWidth="1"/>
    <col min="2" max="2" width="25.75390625" style="9" customWidth="1"/>
    <col min="3" max="3" width="20.75390625" style="8" customWidth="1"/>
    <col min="4" max="5" width="20.75390625" style="9" customWidth="1"/>
    <col min="6" max="6" width="20.75390625" style="10" customWidth="1"/>
    <col min="7" max="7" width="10.625" style="10" customWidth="1"/>
    <col min="8" max="8" width="2.75390625" style="11" customWidth="1"/>
    <col min="9" max="9" width="20.75390625" style="10" customWidth="1"/>
    <col min="10" max="12" width="15.75390625" style="10" customWidth="1"/>
    <col min="13" max="13" width="15.75390625" style="12" customWidth="1"/>
    <col min="14" max="15" width="15.75390625" style="10" customWidth="1"/>
    <col min="16" max="16" width="15.75390625" style="12" customWidth="1"/>
    <col min="17" max="18" width="15.75390625" style="10" customWidth="1"/>
    <col min="19" max="19" width="15.75390625" style="12" customWidth="1"/>
    <col min="20" max="21" width="15.75390625" style="10" customWidth="1"/>
    <col min="22" max="22" width="15.75390625" style="12" customWidth="1"/>
    <col min="23" max="16384" width="9.125" style="10" customWidth="1"/>
  </cols>
  <sheetData>
    <row r="1" spans="1:22" s="33" customFormat="1" ht="13.5" customHeight="1">
      <c r="A1" s="197"/>
      <c r="B1" s="477" t="s">
        <v>19</v>
      </c>
      <c r="C1" s="336"/>
      <c r="D1" s="308"/>
      <c r="E1" s="308"/>
      <c r="F1" s="337"/>
      <c r="G1" s="337"/>
      <c r="H1" s="338"/>
      <c r="I1" s="478" t="s">
        <v>19</v>
      </c>
      <c r="J1" s="337"/>
      <c r="K1" s="337"/>
      <c r="L1" s="337"/>
      <c r="M1" s="339"/>
      <c r="N1" s="337"/>
      <c r="O1" s="337"/>
      <c r="P1" s="339"/>
      <c r="Q1" s="337"/>
      <c r="R1" s="337"/>
      <c r="S1" s="339"/>
      <c r="T1" s="337"/>
      <c r="U1" s="337"/>
      <c r="V1" s="339"/>
    </row>
    <row r="2" spans="1:22" s="13" customFormat="1" ht="13.5" customHeight="1">
      <c r="A2" s="104"/>
      <c r="B2" s="104"/>
      <c r="C2" s="340"/>
      <c r="D2" s="104"/>
      <c r="E2" s="104"/>
      <c r="F2" s="108"/>
      <c r="G2" s="108"/>
      <c r="H2" s="341"/>
      <c r="I2" s="342"/>
      <c r="J2" s="342"/>
      <c r="K2" s="342"/>
      <c r="L2" s="342"/>
      <c r="M2" s="343"/>
      <c r="N2" s="342"/>
      <c r="O2" s="342"/>
      <c r="P2" s="343"/>
      <c r="Q2" s="342"/>
      <c r="R2" s="342"/>
      <c r="S2" s="343"/>
      <c r="T2" s="342"/>
      <c r="U2" s="342"/>
      <c r="V2" s="343"/>
    </row>
    <row r="3" spans="1:22" ht="13.5" customHeight="1">
      <c r="A3" s="344"/>
      <c r="B3" s="342"/>
      <c r="C3" s="342"/>
      <c r="D3" s="342"/>
      <c r="E3" s="342"/>
      <c r="F3" s="342"/>
      <c r="G3" s="342"/>
      <c r="H3" s="345"/>
      <c r="I3" s="572" t="str">
        <f>"期　別　計　画　実　績　比　較　表　（"&amp;B10&amp;"）"</f>
        <v>期　別　計　画　実　績　比　較　表　（Ａ社）</v>
      </c>
      <c r="J3" s="572"/>
      <c r="K3" s="572"/>
      <c r="L3" s="572"/>
      <c r="M3" s="572"/>
      <c r="N3" s="572"/>
      <c r="O3" s="572"/>
      <c r="P3" s="572"/>
      <c r="Q3" s="572"/>
      <c r="R3" s="572"/>
      <c r="S3" s="572"/>
      <c r="T3" s="572"/>
      <c r="U3" s="572"/>
      <c r="V3" s="572"/>
    </row>
    <row r="4" spans="1:22" ht="13.5" customHeight="1">
      <c r="A4" s="344"/>
      <c r="B4" s="342"/>
      <c r="C4" s="342"/>
      <c r="D4" s="342"/>
      <c r="E4" s="342"/>
      <c r="F4" s="342"/>
      <c r="G4" s="342"/>
      <c r="H4" s="345"/>
      <c r="I4" s="573"/>
      <c r="J4" s="573"/>
      <c r="K4" s="573"/>
      <c r="L4" s="573"/>
      <c r="M4" s="573"/>
      <c r="N4" s="573"/>
      <c r="O4" s="573"/>
      <c r="P4" s="573"/>
      <c r="Q4" s="573"/>
      <c r="R4" s="573"/>
      <c r="S4" s="573"/>
      <c r="T4" s="573"/>
      <c r="U4" s="573"/>
      <c r="V4" s="573"/>
    </row>
    <row r="5" spans="1:22" ht="13.5" customHeight="1">
      <c r="A5" s="104"/>
      <c r="B5" s="346" t="s">
        <v>296</v>
      </c>
      <c r="C5" s="346"/>
      <c r="D5" s="346"/>
      <c r="E5" s="346"/>
      <c r="F5" s="108"/>
      <c r="G5" s="345"/>
      <c r="H5" s="347"/>
      <c r="I5" s="348"/>
      <c r="J5" s="348"/>
      <c r="K5" s="348"/>
      <c r="L5" s="349"/>
      <c r="M5" s="350"/>
      <c r="N5" s="348"/>
      <c r="O5" s="349"/>
      <c r="P5" s="350"/>
      <c r="Q5" s="348"/>
      <c r="R5" s="349"/>
      <c r="S5" s="350"/>
      <c r="T5" s="348"/>
      <c r="U5" s="349"/>
      <c r="V5" s="350"/>
    </row>
    <row r="6" spans="1:22" ht="13.5" customHeight="1">
      <c r="A6" s="104"/>
      <c r="B6" s="351" t="s">
        <v>104</v>
      </c>
      <c r="C6" s="346"/>
      <c r="D6" s="346"/>
      <c r="E6" s="346"/>
      <c r="F6" s="108"/>
      <c r="G6" s="347"/>
      <c r="H6" s="347"/>
      <c r="I6" s="352" t="s">
        <v>112</v>
      </c>
      <c r="J6" s="303"/>
      <c r="K6" s="302"/>
      <c r="L6" s="353" t="str">
        <f>L64</f>
        <v>第Ⅰ期</v>
      </c>
      <c r="M6" s="304"/>
      <c r="N6" s="302"/>
      <c r="O6" s="353" t="str">
        <f>O64</f>
        <v>第Ⅱ期</v>
      </c>
      <c r="P6" s="304"/>
      <c r="Q6" s="302"/>
      <c r="R6" s="353" t="str">
        <f>R64</f>
        <v>第Ⅲ期</v>
      </c>
      <c r="S6" s="304"/>
      <c r="T6" s="302"/>
      <c r="U6" s="353" t="str">
        <f>U64</f>
        <v>第Ⅳ期</v>
      </c>
      <c r="V6" s="304"/>
    </row>
    <row r="7" spans="1:22" ht="13.5" customHeight="1">
      <c r="A7" s="104"/>
      <c r="B7" s="346"/>
      <c r="C7" s="346"/>
      <c r="D7" s="346"/>
      <c r="E7" s="346"/>
      <c r="F7" s="108"/>
      <c r="G7" s="347"/>
      <c r="H7" s="354"/>
      <c r="I7" s="355"/>
      <c r="J7" s="356"/>
      <c r="K7" s="357" t="s">
        <v>158</v>
      </c>
      <c r="L7" s="358" t="s">
        <v>159</v>
      </c>
      <c r="M7" s="359" t="s">
        <v>161</v>
      </c>
      <c r="N7" s="357" t="s">
        <v>179</v>
      </c>
      <c r="O7" s="358" t="s">
        <v>180</v>
      </c>
      <c r="P7" s="359" t="s">
        <v>161</v>
      </c>
      <c r="Q7" s="357" t="s">
        <v>179</v>
      </c>
      <c r="R7" s="358" t="s">
        <v>180</v>
      </c>
      <c r="S7" s="359" t="s">
        <v>161</v>
      </c>
      <c r="T7" s="357" t="s">
        <v>179</v>
      </c>
      <c r="U7" s="358" t="s">
        <v>180</v>
      </c>
      <c r="V7" s="359" t="s">
        <v>161</v>
      </c>
    </row>
    <row r="8" spans="1:23" ht="13.5" customHeight="1">
      <c r="A8" s="104"/>
      <c r="B8" s="558" t="s">
        <v>105</v>
      </c>
      <c r="C8" s="559"/>
      <c r="D8" s="559"/>
      <c r="E8" s="559"/>
      <c r="F8" s="560"/>
      <c r="G8" s="108"/>
      <c r="H8" s="354"/>
      <c r="I8" s="360" t="s">
        <v>113</v>
      </c>
      <c r="J8" s="304"/>
      <c r="K8" s="40">
        <f>L66</f>
        <v>0</v>
      </c>
      <c r="L8" s="41" t="e">
        <f>RANK(L32,L83:L86)</f>
        <v>#N/A</v>
      </c>
      <c r="M8" s="42" t="e">
        <f>IF(K8-L8=0,"±0 ",K8-L8)</f>
        <v>#N/A</v>
      </c>
      <c r="N8" s="40">
        <f>O66</f>
        <v>0</v>
      </c>
      <c r="O8" s="41" t="e">
        <f>RANK(O32,O83:O86)</f>
        <v>#N/A</v>
      </c>
      <c r="P8" s="42" t="e">
        <f>IF(N8-O8=0,"±0 ",N8-O8)</f>
        <v>#N/A</v>
      </c>
      <c r="Q8" s="40">
        <f>R66</f>
        <v>0</v>
      </c>
      <c r="R8" s="41" t="e">
        <f>RANK(R32,R83:R86)</f>
        <v>#N/A</v>
      </c>
      <c r="S8" s="42" t="e">
        <f>IF(Q8-R8=0,"±0 ",Q8-R8)</f>
        <v>#N/A</v>
      </c>
      <c r="T8" s="40">
        <f>U66</f>
        <v>0</v>
      </c>
      <c r="U8" s="41" t="e">
        <f>RANK(U32,U83:U86)</f>
        <v>#N/A</v>
      </c>
      <c r="V8" s="43" t="e">
        <f>IF(T8-U8=0,"±0 ",T8-U8)</f>
        <v>#N/A</v>
      </c>
      <c r="W8" s="14"/>
    </row>
    <row r="9" spans="1:22" ht="13.5" customHeight="1">
      <c r="A9" s="104"/>
      <c r="B9" s="561"/>
      <c r="C9" s="562"/>
      <c r="D9" s="562"/>
      <c r="E9" s="562"/>
      <c r="F9" s="563"/>
      <c r="G9" s="108"/>
      <c r="H9" s="105"/>
      <c r="I9" s="360" t="s">
        <v>114</v>
      </c>
      <c r="J9" s="304"/>
      <c r="K9" s="44">
        <f>L67</f>
        <v>0</v>
      </c>
      <c r="L9" s="45">
        <f>L49</f>
        <v>200</v>
      </c>
      <c r="M9" s="46">
        <f>IF(L9-K9=0,"±0 ",L9-K9)</f>
        <v>200</v>
      </c>
      <c r="N9" s="44">
        <f>O67</f>
        <v>0</v>
      </c>
      <c r="O9" s="45">
        <f>O49</f>
        <v>300</v>
      </c>
      <c r="P9" s="46">
        <f>IF(O9-N9=0,"±0 ",O9-N9)</f>
        <v>300</v>
      </c>
      <c r="Q9" s="44">
        <f>R67</f>
        <v>0</v>
      </c>
      <c r="R9" s="45">
        <f>R49</f>
        <v>400</v>
      </c>
      <c r="S9" s="46">
        <f>IF(R9-Q9=0,"±0 ",R9-Q9)</f>
        <v>400</v>
      </c>
      <c r="T9" s="44">
        <f>U67</f>
        <v>0</v>
      </c>
      <c r="U9" s="45">
        <f>U49</f>
        <v>300</v>
      </c>
      <c r="V9" s="47">
        <f>IF(U9-T9=0,"±0 ",U9-T9)</f>
        <v>300</v>
      </c>
    </row>
    <row r="10" spans="1:22" ht="13.5" customHeight="1">
      <c r="A10" s="104"/>
      <c r="B10" s="558" t="str">
        <f>'配布資料（グループ用）'!F11</f>
        <v>Ａ社</v>
      </c>
      <c r="C10" s="559"/>
      <c r="D10" s="559"/>
      <c r="E10" s="559"/>
      <c r="F10" s="560"/>
      <c r="G10" s="361"/>
      <c r="H10" s="354"/>
      <c r="I10" s="360" t="s">
        <v>115</v>
      </c>
      <c r="J10" s="94"/>
      <c r="K10" s="44">
        <f>L68</f>
        <v>0</v>
      </c>
      <c r="L10" s="45">
        <f>K10</f>
        <v>0</v>
      </c>
      <c r="M10" s="48" t="s">
        <v>160</v>
      </c>
      <c r="N10" s="44">
        <f>O68</f>
        <v>0</v>
      </c>
      <c r="O10" s="45">
        <f>N10</f>
        <v>0</v>
      </c>
      <c r="P10" s="48" t="s">
        <v>160</v>
      </c>
      <c r="Q10" s="44">
        <f>R68</f>
        <v>0</v>
      </c>
      <c r="R10" s="45">
        <f>Q10</f>
        <v>0</v>
      </c>
      <c r="S10" s="48" t="s">
        <v>160</v>
      </c>
      <c r="T10" s="44">
        <f>U68</f>
        <v>0</v>
      </c>
      <c r="U10" s="45">
        <f>T10</f>
        <v>0</v>
      </c>
      <c r="V10" s="49" t="s">
        <v>160</v>
      </c>
    </row>
    <row r="11" spans="1:22" ht="13.5" customHeight="1">
      <c r="A11" s="104"/>
      <c r="B11" s="561"/>
      <c r="C11" s="562"/>
      <c r="D11" s="562"/>
      <c r="E11" s="562"/>
      <c r="F11" s="563"/>
      <c r="G11" s="361"/>
      <c r="H11" s="354"/>
      <c r="I11" s="360" t="s">
        <v>116</v>
      </c>
      <c r="J11" s="94"/>
      <c r="K11" s="44">
        <f>L69</f>
        <v>0</v>
      </c>
      <c r="L11" s="45">
        <f>K11</f>
        <v>0</v>
      </c>
      <c r="M11" s="48" t="s">
        <v>160</v>
      </c>
      <c r="N11" s="44">
        <f>O69</f>
        <v>0</v>
      </c>
      <c r="O11" s="45">
        <f>N11</f>
        <v>0</v>
      </c>
      <c r="P11" s="48" t="s">
        <v>160</v>
      </c>
      <c r="Q11" s="44">
        <f>R69</f>
        <v>0</v>
      </c>
      <c r="R11" s="45">
        <f>Q11</f>
        <v>0</v>
      </c>
      <c r="S11" s="48" t="s">
        <v>160</v>
      </c>
      <c r="T11" s="44">
        <f>U69</f>
        <v>0</v>
      </c>
      <c r="U11" s="45">
        <f>T11</f>
        <v>0</v>
      </c>
      <c r="V11" s="49" t="s">
        <v>160</v>
      </c>
    </row>
    <row r="12" spans="1:22" ht="13.5" customHeight="1">
      <c r="A12" s="104"/>
      <c r="B12" s="574"/>
      <c r="C12" s="571" t="s">
        <v>44</v>
      </c>
      <c r="D12" s="571" t="s">
        <v>45</v>
      </c>
      <c r="E12" s="571" t="s">
        <v>46</v>
      </c>
      <c r="F12" s="571" t="s">
        <v>47</v>
      </c>
      <c r="G12" s="361"/>
      <c r="H12" s="362"/>
      <c r="I12" s="360" t="s">
        <v>117</v>
      </c>
      <c r="J12" s="94"/>
      <c r="K12" s="44">
        <f>L70</f>
        <v>0</v>
      </c>
      <c r="L12" s="45">
        <f>K12</f>
        <v>0</v>
      </c>
      <c r="M12" s="48" t="s">
        <v>160</v>
      </c>
      <c r="N12" s="44">
        <f>O70</f>
        <v>0</v>
      </c>
      <c r="O12" s="45">
        <f>N12</f>
        <v>0</v>
      </c>
      <c r="P12" s="48" t="s">
        <v>160</v>
      </c>
      <c r="Q12" s="44">
        <f>R70</f>
        <v>0</v>
      </c>
      <c r="R12" s="45">
        <f>Q12</f>
        <v>0</v>
      </c>
      <c r="S12" s="48" t="s">
        <v>160</v>
      </c>
      <c r="T12" s="44">
        <f>U70</f>
        <v>0</v>
      </c>
      <c r="U12" s="45">
        <f>T12</f>
        <v>0</v>
      </c>
      <c r="V12" s="49" t="s">
        <v>160</v>
      </c>
    </row>
    <row r="13" spans="1:22" ht="13.5" customHeight="1">
      <c r="A13" s="104"/>
      <c r="B13" s="575"/>
      <c r="C13" s="571"/>
      <c r="D13" s="571"/>
      <c r="E13" s="571"/>
      <c r="F13" s="571"/>
      <c r="G13" s="361"/>
      <c r="H13" s="362"/>
      <c r="I13" s="363"/>
      <c r="J13" s="363"/>
      <c r="K13" s="363"/>
      <c r="L13" s="363"/>
      <c r="M13" s="364"/>
      <c r="N13" s="363"/>
      <c r="O13" s="363"/>
      <c r="P13" s="364"/>
      <c r="Q13" s="363"/>
      <c r="R13" s="363"/>
      <c r="S13" s="364"/>
      <c r="T13" s="363"/>
      <c r="U13" s="363"/>
      <c r="V13" s="364"/>
    </row>
    <row r="14" spans="1:22" ht="13.5" customHeight="1">
      <c r="A14" s="104"/>
      <c r="B14" s="569" t="s">
        <v>106</v>
      </c>
      <c r="C14" s="554"/>
      <c r="D14" s="554"/>
      <c r="E14" s="554"/>
      <c r="F14" s="554"/>
      <c r="G14" s="556" t="s">
        <v>111</v>
      </c>
      <c r="H14" s="362"/>
      <c r="I14" s="352" t="s">
        <v>118</v>
      </c>
      <c r="J14" s="303"/>
      <c r="K14" s="302"/>
      <c r="L14" s="353" t="str">
        <f>L6</f>
        <v>第Ⅰ期</v>
      </c>
      <c r="M14" s="304"/>
      <c r="N14" s="302"/>
      <c r="O14" s="353" t="str">
        <f>O6</f>
        <v>第Ⅱ期</v>
      </c>
      <c r="P14" s="304"/>
      <c r="Q14" s="302"/>
      <c r="R14" s="353" t="str">
        <f>R6</f>
        <v>第Ⅲ期</v>
      </c>
      <c r="S14" s="304"/>
      <c r="T14" s="302"/>
      <c r="U14" s="353" t="str">
        <f>U6</f>
        <v>第Ⅳ期</v>
      </c>
      <c r="V14" s="304"/>
    </row>
    <row r="15" spans="1:22" ht="13.5" customHeight="1">
      <c r="A15" s="104"/>
      <c r="B15" s="570"/>
      <c r="C15" s="568"/>
      <c r="D15" s="568"/>
      <c r="E15" s="568"/>
      <c r="F15" s="568"/>
      <c r="G15" s="556"/>
      <c r="H15" s="362"/>
      <c r="I15" s="355"/>
      <c r="J15" s="356"/>
      <c r="K15" s="357" t="s">
        <v>158</v>
      </c>
      <c r="L15" s="358" t="s">
        <v>159</v>
      </c>
      <c r="M15" s="359" t="s">
        <v>161</v>
      </c>
      <c r="N15" s="357" t="s">
        <v>179</v>
      </c>
      <c r="O15" s="358" t="s">
        <v>180</v>
      </c>
      <c r="P15" s="359" t="s">
        <v>161</v>
      </c>
      <c r="Q15" s="357" t="s">
        <v>179</v>
      </c>
      <c r="R15" s="358" t="s">
        <v>180</v>
      </c>
      <c r="S15" s="359" t="s">
        <v>161</v>
      </c>
      <c r="T15" s="357" t="s">
        <v>179</v>
      </c>
      <c r="U15" s="358" t="s">
        <v>180</v>
      </c>
      <c r="V15" s="359" t="s">
        <v>161</v>
      </c>
    </row>
    <row r="16" spans="1:22" ht="13.5" customHeight="1">
      <c r="A16" s="104"/>
      <c r="B16" s="569" t="s">
        <v>107</v>
      </c>
      <c r="C16" s="554"/>
      <c r="D16" s="554"/>
      <c r="E16" s="554"/>
      <c r="F16" s="554"/>
      <c r="G16" s="556" t="s">
        <v>111</v>
      </c>
      <c r="H16" s="362"/>
      <c r="I16" s="365" t="s">
        <v>119</v>
      </c>
      <c r="J16" s="366"/>
      <c r="K16" s="50">
        <f>K11*K9</f>
        <v>0</v>
      </c>
      <c r="L16" s="51">
        <f>L11*L48</f>
        <v>0</v>
      </c>
      <c r="M16" s="52" t="str">
        <f>IF(L16-K16=0,"±0 ",L16-K16)</f>
        <v>±0 </v>
      </c>
      <c r="N16" s="50">
        <f>N11*N9</f>
        <v>0</v>
      </c>
      <c r="O16" s="51">
        <f>O11*O48</f>
        <v>0</v>
      </c>
      <c r="P16" s="52" t="str">
        <f>IF(O16-N16=0,"±0 ",O16-N16)</f>
        <v>±0 </v>
      </c>
      <c r="Q16" s="50">
        <f>Q11*Q9</f>
        <v>0</v>
      </c>
      <c r="R16" s="51">
        <f>R11*R48</f>
        <v>0</v>
      </c>
      <c r="S16" s="52" t="str">
        <f>IF(R16-Q16=0,"±0 ",R16-Q16)</f>
        <v>±0 </v>
      </c>
      <c r="T16" s="50">
        <f>T11*T9</f>
        <v>0</v>
      </c>
      <c r="U16" s="51">
        <f>U11*U48</f>
        <v>0</v>
      </c>
      <c r="V16" s="53" t="str">
        <f aca="true" t="shared" si="0" ref="V16:V22">IF(U16-T16=0,"±0 ",U16-T16)</f>
        <v>±0 </v>
      </c>
    </row>
    <row r="17" spans="1:22" ht="13.5" customHeight="1">
      <c r="A17" s="104"/>
      <c r="B17" s="570"/>
      <c r="C17" s="555"/>
      <c r="D17" s="568"/>
      <c r="E17" s="568"/>
      <c r="F17" s="568"/>
      <c r="G17" s="556"/>
      <c r="H17" s="362"/>
      <c r="I17" s="365" t="s">
        <v>120</v>
      </c>
      <c r="J17" s="366"/>
      <c r="K17" s="50">
        <f>'配布資料（グループ用）'!$F$19*K48</f>
        <v>0</v>
      </c>
      <c r="L17" s="51">
        <f>'配布資料（グループ用）'!$F$19*L48</f>
        <v>0</v>
      </c>
      <c r="M17" s="52" t="str">
        <f aca="true" t="shared" si="1" ref="M17:M22">IF(L17-K17=0,"±0 ",L17-K17)</f>
        <v>±0 </v>
      </c>
      <c r="N17" s="50">
        <f>'配布資料（グループ用）'!$F$19*N48</f>
        <v>0</v>
      </c>
      <c r="O17" s="51">
        <f>'配布資料（グループ用）'!$F$19*O48</f>
        <v>0</v>
      </c>
      <c r="P17" s="52" t="str">
        <f>IF(O17-N17=0,"±0 ",O17-N17)</f>
        <v>±0 </v>
      </c>
      <c r="Q17" s="50">
        <f>'配布資料（グループ用）'!$F$19*Q48</f>
        <v>0</v>
      </c>
      <c r="R17" s="51">
        <f>'配布資料（グループ用）'!$F$19*R48</f>
        <v>0</v>
      </c>
      <c r="S17" s="52" t="str">
        <f>IF(R17-Q17=0,"±0 ",R17-Q17)</f>
        <v>±0 </v>
      </c>
      <c r="T17" s="50">
        <f>'配布資料（グループ用）'!$F$19*T48</f>
        <v>0</v>
      </c>
      <c r="U17" s="51">
        <f>'配布資料（グループ用）'!$F$19*U48</f>
        <v>0</v>
      </c>
      <c r="V17" s="53" t="str">
        <f t="shared" si="0"/>
        <v>±0 </v>
      </c>
    </row>
    <row r="18" spans="1:22" ht="13.5" customHeight="1">
      <c r="A18" s="104"/>
      <c r="B18" s="569" t="s">
        <v>108</v>
      </c>
      <c r="C18" s="554"/>
      <c r="D18" s="554"/>
      <c r="E18" s="554"/>
      <c r="F18" s="554"/>
      <c r="G18" s="556" t="s">
        <v>111</v>
      </c>
      <c r="H18" s="362"/>
      <c r="I18" s="365" t="s">
        <v>121</v>
      </c>
      <c r="J18" s="366"/>
      <c r="K18" s="50">
        <f>'配布資料（グループ用）'!$F$33*'配布資料（グループ用）'!$F$32</f>
        <v>3000000</v>
      </c>
      <c r="L18" s="51">
        <f>'配布資料（グループ用）'!$F$33*'配布資料（グループ用）'!$F$32</f>
        <v>3000000</v>
      </c>
      <c r="M18" s="52" t="str">
        <f t="shared" si="1"/>
        <v>±0 </v>
      </c>
      <c r="N18" s="50">
        <f>'配布資料（グループ用）'!$F$33*'配布資料（グループ用）'!$F$32</f>
        <v>3000000</v>
      </c>
      <c r="O18" s="51">
        <f>'配布資料（グループ用）'!$F$33*'配布資料（グループ用）'!$F$32</f>
        <v>3000000</v>
      </c>
      <c r="P18" s="52" t="str">
        <f>IF(N18-O18=0,"±0 ",N18-O18)</f>
        <v>±0 </v>
      </c>
      <c r="Q18" s="50">
        <f>'配布資料（グループ用）'!$F$33*'配布資料（グループ用）'!$F$32</f>
        <v>3000000</v>
      </c>
      <c r="R18" s="51">
        <f>'配布資料（グループ用）'!$F$33*'配布資料（グループ用）'!$F$32</f>
        <v>3000000</v>
      </c>
      <c r="S18" s="52" t="str">
        <f>IF(Q18-R18=0,"±0 ",Q18-R18)</f>
        <v>±0 </v>
      </c>
      <c r="T18" s="50">
        <f>'配布資料（グループ用）'!$F$33*'配布資料（グループ用）'!$F$32</f>
        <v>3000000</v>
      </c>
      <c r="U18" s="51">
        <f>'配布資料（グループ用）'!$F$33*'配布資料（グループ用）'!$F$32</f>
        <v>3000000</v>
      </c>
      <c r="V18" s="53" t="str">
        <f t="shared" si="0"/>
        <v>±0 </v>
      </c>
    </row>
    <row r="19" spans="1:22" ht="13.5" customHeight="1">
      <c r="A19" s="104"/>
      <c r="B19" s="570"/>
      <c r="C19" s="555"/>
      <c r="D19" s="555"/>
      <c r="E19" s="555"/>
      <c r="F19" s="555"/>
      <c r="G19" s="556"/>
      <c r="H19" s="362"/>
      <c r="I19" s="365" t="s">
        <v>122</v>
      </c>
      <c r="J19" s="366"/>
      <c r="K19" s="50">
        <f>K12</f>
        <v>0</v>
      </c>
      <c r="L19" s="51">
        <f>L12</f>
        <v>0</v>
      </c>
      <c r="M19" s="52" t="str">
        <f t="shared" si="1"/>
        <v>±0 </v>
      </c>
      <c r="N19" s="50">
        <f>N12</f>
        <v>0</v>
      </c>
      <c r="O19" s="51">
        <f>O12</f>
        <v>0</v>
      </c>
      <c r="P19" s="52" t="str">
        <f>IF(N19-O19=0,"±0 ",N19-O19)</f>
        <v>±0 </v>
      </c>
      <c r="Q19" s="50">
        <f>Q12</f>
        <v>0</v>
      </c>
      <c r="R19" s="51">
        <f>R12</f>
        <v>0</v>
      </c>
      <c r="S19" s="52" t="str">
        <f>IF(Q19-R19=0,"±0 ",Q19-R19)</f>
        <v>±0 </v>
      </c>
      <c r="T19" s="50">
        <f>T12</f>
        <v>0</v>
      </c>
      <c r="U19" s="51">
        <f>U12</f>
        <v>0</v>
      </c>
      <c r="V19" s="53" t="str">
        <f t="shared" si="0"/>
        <v>±0 </v>
      </c>
    </row>
    <row r="20" spans="1:22" ht="13.5" customHeight="1">
      <c r="A20" s="104"/>
      <c r="B20" s="566" t="s">
        <v>109</v>
      </c>
      <c r="C20" s="554"/>
      <c r="D20" s="554"/>
      <c r="E20" s="554"/>
      <c r="F20" s="554"/>
      <c r="G20" s="556" t="s">
        <v>111</v>
      </c>
      <c r="H20" s="362"/>
      <c r="I20" s="365" t="s">
        <v>123</v>
      </c>
      <c r="J20" s="366"/>
      <c r="K20" s="50">
        <f>'配布資料（グループ用）'!$F$35</f>
        <v>300000</v>
      </c>
      <c r="L20" s="51">
        <f>'配布資料（グループ用）'!$F$35</f>
        <v>300000</v>
      </c>
      <c r="M20" s="52" t="str">
        <f t="shared" si="1"/>
        <v>±0 </v>
      </c>
      <c r="N20" s="50">
        <f>'配布資料（グループ用）'!$F$35</f>
        <v>300000</v>
      </c>
      <c r="O20" s="51">
        <f>'配布資料（グループ用）'!$F$35</f>
        <v>300000</v>
      </c>
      <c r="P20" s="52" t="str">
        <f>IF(N20-O20=0,"±0 ",N20-O20)</f>
        <v>±0 </v>
      </c>
      <c r="Q20" s="50">
        <f>'配布資料（グループ用）'!$F$35</f>
        <v>300000</v>
      </c>
      <c r="R20" s="51">
        <f>'配布資料（グループ用）'!$F$35</f>
        <v>300000</v>
      </c>
      <c r="S20" s="52" t="str">
        <f>IF(Q20-R20=0,"±0 ",Q20-R20)</f>
        <v>±0 </v>
      </c>
      <c r="T20" s="50">
        <f>'配布資料（グループ用）'!$F$35</f>
        <v>300000</v>
      </c>
      <c r="U20" s="51">
        <f>'配布資料（グループ用）'!$F$35</f>
        <v>300000</v>
      </c>
      <c r="V20" s="53" t="str">
        <f t="shared" si="0"/>
        <v>±0 </v>
      </c>
    </row>
    <row r="21" spans="1:22" ht="13.5" customHeight="1">
      <c r="A21" s="104"/>
      <c r="B21" s="567"/>
      <c r="C21" s="555"/>
      <c r="D21" s="555"/>
      <c r="E21" s="555"/>
      <c r="F21" s="555"/>
      <c r="G21" s="556"/>
      <c r="H21" s="362"/>
      <c r="I21" s="368" t="s">
        <v>124</v>
      </c>
      <c r="J21" s="369"/>
      <c r="K21" s="74">
        <f>K30*'配布資料（グループ用）'!$F$38/100</f>
        <v>0</v>
      </c>
      <c r="L21" s="75">
        <f>L30*'配布資料（グループ用）'!$F$38/100</f>
        <v>0</v>
      </c>
      <c r="M21" s="47" t="str">
        <f t="shared" si="1"/>
        <v>±0 </v>
      </c>
      <c r="N21" s="74">
        <f>N30*'配布資料（グループ用）'!$F$38/100</f>
        <v>134042.58</v>
      </c>
      <c r="O21" s="75">
        <f>O30*'配布資料（グループ用）'!$F$38/100</f>
        <v>134042.58</v>
      </c>
      <c r="P21" s="47" t="str">
        <f>IF(O21-N21=0,"±0 ",O21-N21)</f>
        <v>±0 </v>
      </c>
      <c r="Q21" s="74">
        <f>Q30*'配布資料（グループ用）'!$F$38/100</f>
        <v>353236.8</v>
      </c>
      <c r="R21" s="75">
        <f>R30*'配布資料（グループ用）'!$F$38/100</f>
        <v>353236.8</v>
      </c>
      <c r="S21" s="47" t="str">
        <f>IF(R21-Q21=0,"±0 ",R21-Q21)</f>
        <v>±0 </v>
      </c>
      <c r="T21" s="74">
        <f>T30*'配布資料（グループ用）'!$F$38/100</f>
        <v>586422.12</v>
      </c>
      <c r="U21" s="75">
        <f>U30*'配布資料（グループ用）'!$F$38/100</f>
        <v>586422.12</v>
      </c>
      <c r="V21" s="76" t="str">
        <f t="shared" si="0"/>
        <v>±0 </v>
      </c>
    </row>
    <row r="22" spans="1:22" ht="13.5" customHeight="1">
      <c r="A22" s="104"/>
      <c r="B22" s="566" t="s">
        <v>110</v>
      </c>
      <c r="C22" s="557"/>
      <c r="D22" s="557"/>
      <c r="E22" s="557"/>
      <c r="F22" s="557"/>
      <c r="G22" s="556" t="s">
        <v>111</v>
      </c>
      <c r="H22" s="367"/>
      <c r="I22" s="368" t="s">
        <v>125</v>
      </c>
      <c r="J22" s="369"/>
      <c r="K22" s="58">
        <f>K16-K17-K18-K19-K20-K21</f>
        <v>-3300000</v>
      </c>
      <c r="L22" s="59">
        <f>L16-L17-L18-L19-L20-L21</f>
        <v>-3300000</v>
      </c>
      <c r="M22" s="47" t="str">
        <f t="shared" si="1"/>
        <v>±0 </v>
      </c>
      <c r="N22" s="58">
        <f>N16-N17-N18-N19-N20-N21</f>
        <v>-3434042.58</v>
      </c>
      <c r="O22" s="59">
        <f>O16-O17-O18-O19-O20-O21</f>
        <v>-3434042.58</v>
      </c>
      <c r="P22" s="47" t="str">
        <f>IF(O22-N22=0,"±0 ",O22-N22)</f>
        <v>±0 </v>
      </c>
      <c r="Q22" s="58">
        <f>Q16-Q17-Q18-Q19-Q20-Q21</f>
        <v>-3653236.8</v>
      </c>
      <c r="R22" s="59">
        <f>R16-R17-R18-R19-R20-R21</f>
        <v>-3653236.8</v>
      </c>
      <c r="S22" s="47" t="str">
        <f>IF(R22-Q22=0,"±0 ",R22-Q22)</f>
        <v>±0 </v>
      </c>
      <c r="T22" s="58">
        <f>T16-T17-T18-T19-T20-T21</f>
        <v>-3886422.12</v>
      </c>
      <c r="U22" s="59">
        <f>U16-U17-U18-U19-U20-U21</f>
        <v>-3886422.12</v>
      </c>
      <c r="V22" s="60" t="str">
        <f t="shared" si="0"/>
        <v>±0 </v>
      </c>
    </row>
    <row r="23" spans="1:22" ht="13.5" customHeight="1">
      <c r="A23" s="104"/>
      <c r="B23" s="567"/>
      <c r="C23" s="557"/>
      <c r="D23" s="557"/>
      <c r="E23" s="557"/>
      <c r="F23" s="557"/>
      <c r="G23" s="556"/>
      <c r="H23" s="105"/>
      <c r="I23" s="370" t="s">
        <v>126</v>
      </c>
      <c r="J23" s="94"/>
      <c r="K23" s="450" t="str">
        <f>IF(K22&lt;0,"当期赤字！","")</f>
        <v>当期赤字！</v>
      </c>
      <c r="L23" s="451" t="str">
        <f>IF(L22&lt;0,"当期赤字！","")</f>
        <v>当期赤字！</v>
      </c>
      <c r="M23" s="452"/>
      <c r="N23" s="450" t="str">
        <f>IF(N22&lt;0,"当期赤字！","")</f>
        <v>当期赤字！</v>
      </c>
      <c r="O23" s="451" t="str">
        <f>IF(O22&lt;0,"当期赤字！","")</f>
        <v>当期赤字！</v>
      </c>
      <c r="P23" s="452"/>
      <c r="Q23" s="450" t="str">
        <f>IF(Q22&lt;0,"当期赤字！","")</f>
        <v>当期赤字！</v>
      </c>
      <c r="R23" s="451" t="str">
        <f>IF(R22&lt;0,"当期赤字！","")</f>
        <v>当期赤字！</v>
      </c>
      <c r="S23" s="452"/>
      <c r="T23" s="450" t="str">
        <f>IF(T22&lt;0,"当期赤字！","")</f>
        <v>当期赤字！</v>
      </c>
      <c r="U23" s="451" t="str">
        <f>IF(U22&lt;0,"当期赤字！","")</f>
        <v>当期赤字！</v>
      </c>
      <c r="V23" s="453"/>
    </row>
    <row r="24" spans="1:22" ht="13.5" customHeight="1">
      <c r="A24" s="205"/>
      <c r="B24" s="205"/>
      <c r="C24" s="205"/>
      <c r="D24" s="205"/>
      <c r="E24" s="205"/>
      <c r="F24" s="205"/>
      <c r="G24" s="108"/>
      <c r="H24" s="105"/>
      <c r="I24" s="363"/>
      <c r="J24" s="363"/>
      <c r="K24" s="363"/>
      <c r="L24" s="363"/>
      <c r="M24" s="364"/>
      <c r="N24" s="363"/>
      <c r="O24" s="363"/>
      <c r="P24" s="364"/>
      <c r="Q24" s="363"/>
      <c r="R24" s="363"/>
      <c r="S24" s="364"/>
      <c r="T24" s="363"/>
      <c r="U24" s="363"/>
      <c r="V24" s="364"/>
    </row>
    <row r="25" spans="1:22" ht="13.5" customHeight="1">
      <c r="A25" s="205"/>
      <c r="B25" s="205"/>
      <c r="C25" s="205"/>
      <c r="D25" s="205"/>
      <c r="E25" s="205"/>
      <c r="F25" s="205"/>
      <c r="G25" s="108"/>
      <c r="H25" s="105"/>
      <c r="I25" s="371" t="s">
        <v>127</v>
      </c>
      <c r="J25" s="303"/>
      <c r="K25" s="302"/>
      <c r="L25" s="353" t="str">
        <f>L6</f>
        <v>第Ⅰ期</v>
      </c>
      <c r="M25" s="304"/>
      <c r="N25" s="302"/>
      <c r="O25" s="353" t="str">
        <f>O6</f>
        <v>第Ⅱ期</v>
      </c>
      <c r="P25" s="304"/>
      <c r="Q25" s="302"/>
      <c r="R25" s="353" t="str">
        <f>R6</f>
        <v>第Ⅲ期</v>
      </c>
      <c r="S25" s="304"/>
      <c r="T25" s="302"/>
      <c r="U25" s="353" t="str">
        <f>U6</f>
        <v>第Ⅳ期</v>
      </c>
      <c r="V25" s="304"/>
    </row>
    <row r="26" spans="1:22" ht="13.5" customHeight="1">
      <c r="A26" s="205"/>
      <c r="B26" s="205"/>
      <c r="C26" s="205"/>
      <c r="D26" s="205"/>
      <c r="E26" s="205"/>
      <c r="F26" s="205"/>
      <c r="G26" s="105"/>
      <c r="H26" s="105"/>
      <c r="I26" s="372"/>
      <c r="J26" s="373" t="s">
        <v>128</v>
      </c>
      <c r="K26" s="357" t="s">
        <v>212</v>
      </c>
      <c r="L26" s="358" t="s">
        <v>213</v>
      </c>
      <c r="M26" s="359" t="s">
        <v>161</v>
      </c>
      <c r="N26" s="357" t="s">
        <v>179</v>
      </c>
      <c r="O26" s="358" t="s">
        <v>180</v>
      </c>
      <c r="P26" s="359" t="s">
        <v>161</v>
      </c>
      <c r="Q26" s="357" t="s">
        <v>179</v>
      </c>
      <c r="R26" s="358" t="s">
        <v>180</v>
      </c>
      <c r="S26" s="359" t="s">
        <v>161</v>
      </c>
      <c r="T26" s="357" t="s">
        <v>179</v>
      </c>
      <c r="U26" s="358" t="s">
        <v>180</v>
      </c>
      <c r="V26" s="359" t="s">
        <v>161</v>
      </c>
    </row>
    <row r="27" spans="1:22" ht="13.5" customHeight="1">
      <c r="A27" s="205"/>
      <c r="G27" s="105"/>
      <c r="H27" s="362"/>
      <c r="I27" s="374" t="s">
        <v>129</v>
      </c>
      <c r="J27" s="63">
        <f>J42</f>
        <v>5000000</v>
      </c>
      <c r="K27" s="64">
        <f>K42</f>
        <v>1700000</v>
      </c>
      <c r="L27" s="65">
        <f>L42</f>
        <v>1700000</v>
      </c>
      <c r="M27" s="66" t="str">
        <f aca="true" t="shared" si="2" ref="M27:M33">IF(L27-K27=0,"±0 ",L27-K27)</f>
        <v>±0 </v>
      </c>
      <c r="N27" s="64">
        <f>N42</f>
        <v>500000.4199999999</v>
      </c>
      <c r="O27" s="65">
        <f>O42</f>
        <v>500000.4199999999</v>
      </c>
      <c r="P27" s="66" t="str">
        <f>IF(O27-N27=0,"±0 ",O27-N27)</f>
        <v>±0 </v>
      </c>
      <c r="Q27" s="64">
        <f>Q42</f>
        <v>500000.6200000001</v>
      </c>
      <c r="R27" s="65">
        <f>R42</f>
        <v>500000.6200000001</v>
      </c>
      <c r="S27" s="66" t="str">
        <f>IF(R27-Q27=0,"±0 ",R27-Q27)</f>
        <v>±0 </v>
      </c>
      <c r="T27" s="64">
        <f>T42</f>
        <v>500000.5</v>
      </c>
      <c r="U27" s="65">
        <f>U42</f>
        <v>500000.5</v>
      </c>
      <c r="V27" s="67" t="str">
        <f>IF(U27-T27=0,"±0 ",U27-T27)</f>
        <v>±0 </v>
      </c>
    </row>
    <row r="28" spans="1:22" ht="13.5" customHeight="1">
      <c r="A28" s="205"/>
      <c r="G28" s="105"/>
      <c r="H28" s="362"/>
      <c r="I28" s="375" t="s">
        <v>183</v>
      </c>
      <c r="J28" s="68">
        <f>'配布資料（グループ用）'!F17</f>
        <v>0</v>
      </c>
      <c r="K28" s="69">
        <f>K58</f>
        <v>0</v>
      </c>
      <c r="L28" s="70">
        <f>L58</f>
        <v>0</v>
      </c>
      <c r="M28" s="71" t="str">
        <f t="shared" si="2"/>
        <v>±0 </v>
      </c>
      <c r="N28" s="69">
        <f>N58</f>
        <v>0</v>
      </c>
      <c r="O28" s="70">
        <f>O58</f>
        <v>0</v>
      </c>
      <c r="P28" s="71" t="str">
        <f>IF(O28-N28=0,"±0 ",O28-N28)</f>
        <v>±0 </v>
      </c>
      <c r="Q28" s="69">
        <f>Q58</f>
        <v>0</v>
      </c>
      <c r="R28" s="70">
        <f>R58</f>
        <v>0</v>
      </c>
      <c r="S28" s="71" t="str">
        <f>IF(R28-Q28=0,"±0 ",R28-Q28)</f>
        <v>±0 </v>
      </c>
      <c r="T28" s="69">
        <f>T58</f>
        <v>0</v>
      </c>
      <c r="U28" s="70">
        <f>U58</f>
        <v>0</v>
      </c>
      <c r="V28" s="72" t="str">
        <f>IF(U28-T28=0,"±0 ",U28-T28)</f>
        <v>±0 </v>
      </c>
    </row>
    <row r="29" spans="1:22" ht="13.5" customHeight="1">
      <c r="A29" s="205"/>
      <c r="G29" s="362"/>
      <c r="H29" s="362"/>
      <c r="I29" s="376" t="s">
        <v>130</v>
      </c>
      <c r="J29" s="73">
        <f>J27+J28</f>
        <v>5000000</v>
      </c>
      <c r="K29" s="74">
        <f>K27+K28</f>
        <v>1700000</v>
      </c>
      <c r="L29" s="75">
        <f>L27+L28</f>
        <v>1700000</v>
      </c>
      <c r="M29" s="47" t="str">
        <f t="shared" si="2"/>
        <v>±0 </v>
      </c>
      <c r="N29" s="74">
        <f>N27+N28</f>
        <v>500000.4199999999</v>
      </c>
      <c r="O29" s="75">
        <f>O27+O28</f>
        <v>500000.4199999999</v>
      </c>
      <c r="P29" s="47" t="str">
        <f>IF(O29-N29=0,"±0 ",O29-N29)</f>
        <v>±0 </v>
      </c>
      <c r="Q29" s="74">
        <f>Q27+Q28</f>
        <v>500000.6200000001</v>
      </c>
      <c r="R29" s="75">
        <f>R27+R28</f>
        <v>500000.6200000001</v>
      </c>
      <c r="S29" s="47" t="str">
        <f>IF(R29-Q29=0,"±0 ",R29-Q29)</f>
        <v>±0 </v>
      </c>
      <c r="T29" s="74">
        <f>T27+T28</f>
        <v>500000.5</v>
      </c>
      <c r="U29" s="75">
        <f>U27+U28</f>
        <v>500000.5</v>
      </c>
      <c r="V29" s="76" t="str">
        <f>IF(U29-T29=0,"±0 ",U29-T29)</f>
        <v>±0 </v>
      </c>
    </row>
    <row r="30" spans="1:22" ht="13.5" customHeight="1">
      <c r="A30" s="205"/>
      <c r="G30" s="362"/>
      <c r="H30" s="362"/>
      <c r="I30" s="374" t="s">
        <v>131</v>
      </c>
      <c r="J30" s="63">
        <f>'配布資料（グループ用）'!F41</f>
        <v>0</v>
      </c>
      <c r="K30" s="65">
        <f>IF((K89+K16-K18-K19-K20-K56-ROUND(K88*'配布資料（グループ用）'!$F$38/100,0))&lt;'配布資料（グループ用）'!$F$37,ROUND(K88+('配布資料（グループ用）'!$F$37-(K89+K16-K18-K19-K20-K56-ROUND(K88*'配布資料（グループ用）'!$F$38/100,0)))*1/(1-'配布資料（グループ用）'!$F$38/100),0),K88)</f>
        <v>0</v>
      </c>
      <c r="L30" s="65">
        <f>IF((L89+L16-L18-L19-L20-L56-ROUND(L88*'配布資料（グループ用）'!$F$38/100,0))&lt;'配布資料（グループ用）'!$F$37,ROUND(L88+('配布資料（グループ用）'!$F$37-(L89+L16-L18-L19-L20-L56-ROUND(L88*'配布資料（グループ用）'!$F$38/100,0)))*1/(1-'配布資料（グループ用）'!$F$38/100),0),L88)</f>
        <v>0</v>
      </c>
      <c r="M30" s="66" t="str">
        <f>IF(L30-K30=0,"±0 ",L30-K30)</f>
        <v>±0 </v>
      </c>
      <c r="N30" s="64">
        <f>IF((N89+N16-N18-N19-N20-N56-ROUND(N88*'配布資料（グループ用）'!$F$38/100,0))&lt;'配布資料（グループ用）'!$F$37,ROUND(N88+('配布資料（グループ用）'!$F$37-(N89+N16-N18-N19-N20-N56-ROUND(N88*'配布資料（グループ用）'!$F$38/100,0)))*1/(1-'配布資料（グループ用）'!$F$38/100),0),N88)</f>
        <v>2234043</v>
      </c>
      <c r="O30" s="65">
        <f>IF((O89+O16-O18-O19-O20-O56-ROUND(O88*'配布資料（グループ用）'!$F$38/100,0))&lt;'配布資料（グループ用）'!$F$37,ROUND(O88+('配布資料（グループ用）'!$F$37-(O89+O16-O18-O19-O20-O56-ROUND(O88*'配布資料（グループ用）'!$F$38/100,0)))*1/(1-'配布資料（グループ用）'!$F$38/100),0),O88)</f>
        <v>2234043</v>
      </c>
      <c r="P30" s="66" t="str">
        <f>IF(O30-N30=0,"±0 ",O30-N30)</f>
        <v>±0 </v>
      </c>
      <c r="Q30" s="64">
        <f>IF((Q89+Q16-Q18-Q19-Q20-Q56-ROUND(Q88*'配布資料（グループ用）'!$F$38/100,0))&lt;'配布資料（グループ用）'!$F$37,ROUND(Q88+('配布資料（グループ用）'!$F$37-(Q89+Q16-Q18-Q19-Q20-Q56-ROUND(Q88*'配布資料（グループ用）'!$F$38/100,0)))*1/(1-'配布資料（グループ用）'!$F$38/100),0),Q88)</f>
        <v>5887280</v>
      </c>
      <c r="R30" s="65">
        <f>IF((R89+R16-R18-R19-R20-R56-ROUND(R88*'配布資料（グループ用）'!$F$38/100,0))&lt;'配布資料（グループ用）'!$F$37,ROUND(R88+('配布資料（グループ用）'!$F$37-(R89+R16-R18-R19-R20-R56-ROUND(R88*'配布資料（グループ用）'!$F$38/100,0)))*1/(1-'配布資料（グループ用）'!$F$38/100),0),R88)</f>
        <v>5887280</v>
      </c>
      <c r="S30" s="66" t="str">
        <f>IF(R30-Q30=0,"±0 ",R30-Q30)</f>
        <v>±0 </v>
      </c>
      <c r="T30" s="64">
        <f>IF((T89+T16-T18-T19-T20-T56-ROUND(T88*'配布資料（グループ用）'!$F$38/100,0))&lt;'配布資料（グループ用）'!$F$37,ROUND(T88+('配布資料（グループ用）'!$F$37-(T89+T16-T18-T19-T20-T56-ROUND(T88*'配布資料（グループ用）'!$F$38/100,0)))*1/(1-'配布資料（グループ用）'!$F$38/100),0),T88)</f>
        <v>9773702</v>
      </c>
      <c r="U30" s="65">
        <f>IF((U89+U16-U18-U19-U20-U56-ROUND(U88*'配布資料（グループ用）'!$F$38/100,0))&lt;'配布資料（グループ用）'!$F$37,ROUND(U88+('配布資料（グループ用）'!$F$37-(U89+U16-U18-U19-U20-U56-ROUND(U88*'配布資料（グループ用）'!$F$38/100,0)))*1/(1-'配布資料（グループ用）'!$F$38/100),0),U88)</f>
        <v>9773702</v>
      </c>
      <c r="V30" s="67" t="str">
        <f>IF(U30-T30=0,"±0 ",U30-T30)</f>
        <v>±0 </v>
      </c>
    </row>
    <row r="31" spans="1:22" ht="13.5" customHeight="1">
      <c r="A31" s="205"/>
      <c r="G31" s="362"/>
      <c r="H31" s="362"/>
      <c r="I31" s="377" t="s">
        <v>132</v>
      </c>
      <c r="J31" s="77">
        <f>'配布資料（グループ用）'!$F$18</f>
        <v>5000000</v>
      </c>
      <c r="K31" s="50">
        <f>'配布資料（グループ用）'!$F$18</f>
        <v>5000000</v>
      </c>
      <c r="L31" s="51">
        <f>'配布資料（グループ用）'!$F$18</f>
        <v>5000000</v>
      </c>
      <c r="M31" s="52" t="str">
        <f t="shared" si="2"/>
        <v>±0 </v>
      </c>
      <c r="N31" s="50">
        <f>'配布資料（グループ用）'!$F$18</f>
        <v>5000000</v>
      </c>
      <c r="O31" s="51">
        <f>'配布資料（グループ用）'!$F$18</f>
        <v>5000000</v>
      </c>
      <c r="P31" s="52" t="str">
        <f>IF(N31-O31=0,"±0 ",N31-O31)</f>
        <v>±0 </v>
      </c>
      <c r="Q31" s="50">
        <f>'配布資料（グループ用）'!$F$18</f>
        <v>5000000</v>
      </c>
      <c r="R31" s="51">
        <f>'配布資料（グループ用）'!$F$18</f>
        <v>5000000</v>
      </c>
      <c r="S31" s="52" t="str">
        <f>IF(Q31-R31=0,"±0 ",Q31-R31)</f>
        <v>±0 </v>
      </c>
      <c r="T31" s="50">
        <f>'配布資料（グループ用）'!$F$18</f>
        <v>5000000</v>
      </c>
      <c r="U31" s="51">
        <f>'配布資料（グループ用）'!$F$18</f>
        <v>5000000</v>
      </c>
      <c r="V31" s="53" t="str">
        <f>IF(U31-T31=0,"±0 ",U31-T31)</f>
        <v>±0 </v>
      </c>
    </row>
    <row r="32" spans="1:22" ht="13.5" customHeight="1">
      <c r="A32" s="205"/>
      <c r="B32" s="205"/>
      <c r="C32" s="205"/>
      <c r="D32" s="205"/>
      <c r="E32" s="205"/>
      <c r="F32" s="205"/>
      <c r="G32" s="362"/>
      <c r="H32" s="362"/>
      <c r="I32" s="375" t="s">
        <v>133</v>
      </c>
      <c r="J32" s="78">
        <f>'配布資料（グループ用）'!F40</f>
        <v>0</v>
      </c>
      <c r="K32" s="79">
        <f>J32+K22</f>
        <v>-3300000</v>
      </c>
      <c r="L32" s="80">
        <f>J32+L22</f>
        <v>-3300000</v>
      </c>
      <c r="M32" s="71" t="str">
        <f t="shared" si="2"/>
        <v>±0 </v>
      </c>
      <c r="N32" s="79">
        <f>L32+N22</f>
        <v>-6734042.58</v>
      </c>
      <c r="O32" s="80">
        <f>L32+O22</f>
        <v>-6734042.58</v>
      </c>
      <c r="P32" s="71" t="str">
        <f>IF(N32-O32=0,"±0 ",N32-O32)</f>
        <v>±0 </v>
      </c>
      <c r="Q32" s="79">
        <f>O32+Q22</f>
        <v>-10387279.379999999</v>
      </c>
      <c r="R32" s="80">
        <f>O32+R22</f>
        <v>-10387279.379999999</v>
      </c>
      <c r="S32" s="71" t="str">
        <f>IF(Q32-R32=0,"±0 ",Q32-R32)</f>
        <v>±0 </v>
      </c>
      <c r="T32" s="79">
        <f>R32+T22</f>
        <v>-14273701.5</v>
      </c>
      <c r="U32" s="80">
        <f>R32+U22</f>
        <v>-14273701.5</v>
      </c>
      <c r="V32" s="81" t="str">
        <f>IF(T32-U32=0,"±0 ",T32-U32)</f>
        <v>±0 </v>
      </c>
    </row>
    <row r="33" spans="1:22" ht="13.5" customHeight="1">
      <c r="A33" s="205"/>
      <c r="B33" s="205"/>
      <c r="C33" s="205"/>
      <c r="D33" s="205"/>
      <c r="E33" s="205"/>
      <c r="F33" s="205"/>
      <c r="G33" s="362"/>
      <c r="H33" s="362"/>
      <c r="I33" s="376" t="s">
        <v>134</v>
      </c>
      <c r="J33" s="73">
        <f>J30+J31+J32</f>
        <v>5000000</v>
      </c>
      <c r="K33" s="74">
        <f>K30+K31+K32</f>
        <v>1700000</v>
      </c>
      <c r="L33" s="75">
        <f>L30+L31+L32</f>
        <v>1700000</v>
      </c>
      <c r="M33" s="47" t="str">
        <f t="shared" si="2"/>
        <v>±0 </v>
      </c>
      <c r="N33" s="74">
        <f>N30+N31+N32</f>
        <v>500000.4199999999</v>
      </c>
      <c r="O33" s="75">
        <f>O30+O31+O32</f>
        <v>500000.4199999999</v>
      </c>
      <c r="P33" s="47" t="str">
        <f>IF(O33-N33=0,"±0 ",O33-N33)</f>
        <v>±0 </v>
      </c>
      <c r="Q33" s="74">
        <f>Q30+Q31+Q32</f>
        <v>500000.62000000104</v>
      </c>
      <c r="R33" s="75">
        <f>R30+R31+R32</f>
        <v>500000.62000000104</v>
      </c>
      <c r="S33" s="47" t="str">
        <f>IF(R33-Q33=0,"±0 ",R33-Q33)</f>
        <v>±0 </v>
      </c>
      <c r="T33" s="74">
        <f>T30+T31+T32</f>
        <v>500000.5</v>
      </c>
      <c r="U33" s="75">
        <f>U30+U31+U32</f>
        <v>500000.5</v>
      </c>
      <c r="V33" s="76" t="str">
        <f>IF(U33-T33=0,"±0 ",U33-T33)</f>
        <v>±0 </v>
      </c>
    </row>
    <row r="34" spans="1:22" ht="13.5" customHeight="1">
      <c r="A34" s="205"/>
      <c r="B34" s="205"/>
      <c r="C34" s="205"/>
      <c r="D34" s="205"/>
      <c r="E34" s="205"/>
      <c r="F34" s="205"/>
      <c r="G34" s="362"/>
      <c r="H34" s="105"/>
      <c r="I34" s="564" t="s">
        <v>135</v>
      </c>
      <c r="J34" s="82"/>
      <c r="K34" s="454" t="str">
        <f>IF(K32&lt;0,"累積赤字！","")</f>
        <v>累積赤字！</v>
      </c>
      <c r="L34" s="455" t="str">
        <f>IF(L32&lt;0,"累積赤字！","")</f>
        <v>累積赤字！</v>
      </c>
      <c r="M34" s="456"/>
      <c r="N34" s="454" t="str">
        <f>IF(N32&lt;0,"累積赤字！","")</f>
        <v>累積赤字！</v>
      </c>
      <c r="O34" s="455" t="str">
        <f>IF(O32&lt;0,"累積赤字！","")</f>
        <v>累積赤字！</v>
      </c>
      <c r="P34" s="456"/>
      <c r="Q34" s="454" t="str">
        <f>IF(Q32&lt;0,"累積赤字！","")</f>
        <v>累積赤字！</v>
      </c>
      <c r="R34" s="455" t="str">
        <f>IF(R32&lt;0,"累積赤字！","")</f>
        <v>累積赤字！</v>
      </c>
      <c r="S34" s="456"/>
      <c r="T34" s="454" t="str">
        <f>IF(T32&lt;0,"累積赤字！","")</f>
        <v>累積赤字！</v>
      </c>
      <c r="U34" s="455" t="str">
        <f>IF(U32&lt;0,"累積赤字！","")</f>
        <v>累積赤字！</v>
      </c>
      <c r="V34" s="457"/>
    </row>
    <row r="35" spans="1:22" ht="13.5" customHeight="1">
      <c r="A35" s="205"/>
      <c r="B35" s="205"/>
      <c r="C35" s="205"/>
      <c r="D35" s="205"/>
      <c r="E35" s="205"/>
      <c r="F35" s="205"/>
      <c r="G35" s="362"/>
      <c r="H35" s="105"/>
      <c r="I35" s="565"/>
      <c r="J35" s="83"/>
      <c r="K35" s="458">
        <f>IF(K30&gt;J30,"借入金発生！","")</f>
      </c>
      <c r="L35" s="459">
        <f>IF(L30&gt;J30,"借入金発生！","")</f>
      </c>
      <c r="M35" s="460"/>
      <c r="N35" s="458" t="str">
        <f>IF(N30&gt;L30,"借入金発生！","")</f>
        <v>借入金発生！</v>
      </c>
      <c r="O35" s="459" t="str">
        <f>IF(O30&gt;L30,"借入金発生！","")</f>
        <v>借入金発生！</v>
      </c>
      <c r="P35" s="460"/>
      <c r="Q35" s="458" t="str">
        <f>IF(Q30&gt;O30,"借入金発生！","")</f>
        <v>借入金発生！</v>
      </c>
      <c r="R35" s="459" t="str">
        <f>IF(R30&gt;O30,"借入金発生！","")</f>
        <v>借入金発生！</v>
      </c>
      <c r="S35" s="460"/>
      <c r="T35" s="458" t="str">
        <f>IF(T30&gt;R30,"借入金発生！","")</f>
        <v>借入金発生！</v>
      </c>
      <c r="U35" s="459" t="str">
        <f>IF(U30&gt;R30,"借入金発生！","")</f>
        <v>借入金発生！</v>
      </c>
      <c r="V35" s="461"/>
    </row>
    <row r="36" spans="1:22" ht="13.5" customHeight="1">
      <c r="A36" s="205"/>
      <c r="B36" s="205"/>
      <c r="C36" s="205"/>
      <c r="D36" s="205"/>
      <c r="E36" s="205"/>
      <c r="F36" s="205"/>
      <c r="G36" s="206"/>
      <c r="H36" s="105"/>
      <c r="I36" s="363"/>
      <c r="J36" s="363"/>
      <c r="K36" s="363"/>
      <c r="L36" s="363"/>
      <c r="M36" s="364"/>
      <c r="N36" s="363"/>
      <c r="O36" s="363"/>
      <c r="P36" s="364"/>
      <c r="Q36" s="363"/>
      <c r="R36" s="363"/>
      <c r="S36" s="364"/>
      <c r="T36" s="363"/>
      <c r="U36" s="363"/>
      <c r="V36" s="364"/>
    </row>
    <row r="37" spans="1:22" ht="13.5" customHeight="1">
      <c r="A37" s="205"/>
      <c r="B37" s="205"/>
      <c r="C37" s="205"/>
      <c r="D37" s="205"/>
      <c r="E37" s="205"/>
      <c r="F37" s="205"/>
      <c r="G37" s="206"/>
      <c r="H37" s="105"/>
      <c r="I37" s="371" t="s">
        <v>136</v>
      </c>
      <c r="J37" s="303"/>
      <c r="K37" s="302"/>
      <c r="L37" s="353" t="str">
        <f>L6</f>
        <v>第Ⅰ期</v>
      </c>
      <c r="M37" s="304"/>
      <c r="N37" s="302"/>
      <c r="O37" s="353" t="str">
        <f>O6</f>
        <v>第Ⅱ期</v>
      </c>
      <c r="P37" s="304"/>
      <c r="Q37" s="302"/>
      <c r="R37" s="353" t="str">
        <f>R6</f>
        <v>第Ⅲ期</v>
      </c>
      <c r="S37" s="304"/>
      <c r="T37" s="302"/>
      <c r="U37" s="353" t="str">
        <f>U6</f>
        <v>第Ⅳ期</v>
      </c>
      <c r="V37" s="304"/>
    </row>
    <row r="38" spans="1:22" ht="13.5" customHeight="1">
      <c r="A38" s="205"/>
      <c r="G38" s="206"/>
      <c r="H38" s="105"/>
      <c r="I38" s="372"/>
      <c r="J38" s="373" t="s">
        <v>128</v>
      </c>
      <c r="K38" s="357" t="s">
        <v>214</v>
      </c>
      <c r="L38" s="358" t="s">
        <v>215</v>
      </c>
      <c r="M38" s="359" t="s">
        <v>161</v>
      </c>
      <c r="N38" s="357" t="s">
        <v>179</v>
      </c>
      <c r="O38" s="358" t="s">
        <v>180</v>
      </c>
      <c r="P38" s="359" t="s">
        <v>161</v>
      </c>
      <c r="Q38" s="357" t="s">
        <v>179</v>
      </c>
      <c r="R38" s="358" t="s">
        <v>180</v>
      </c>
      <c r="S38" s="359" t="s">
        <v>161</v>
      </c>
      <c r="T38" s="357" t="s">
        <v>179</v>
      </c>
      <c r="U38" s="358" t="s">
        <v>180</v>
      </c>
      <c r="V38" s="359" t="s">
        <v>161</v>
      </c>
    </row>
    <row r="39" spans="1:22" ht="13.5" customHeight="1">
      <c r="A39" s="205"/>
      <c r="G39" s="206"/>
      <c r="H39" s="105"/>
      <c r="I39" s="374" t="s">
        <v>272</v>
      </c>
      <c r="J39" s="84" t="s">
        <v>137</v>
      </c>
      <c r="K39" s="64">
        <f>J42</f>
        <v>5000000</v>
      </c>
      <c r="L39" s="65">
        <f>J42</f>
        <v>5000000</v>
      </c>
      <c r="M39" s="66" t="str">
        <f>IF(L39-K39=0,"±0 ",L39-K39)</f>
        <v>±0 </v>
      </c>
      <c r="N39" s="64">
        <f>L42</f>
        <v>1700000</v>
      </c>
      <c r="O39" s="65">
        <f>L42</f>
        <v>1700000</v>
      </c>
      <c r="P39" s="66" t="str">
        <f>IF(O39-N39=0,"±0 ",O39-N39)</f>
        <v>±0 </v>
      </c>
      <c r="Q39" s="64">
        <f>O42</f>
        <v>500000.4199999999</v>
      </c>
      <c r="R39" s="65">
        <f>O42</f>
        <v>500000.4199999999</v>
      </c>
      <c r="S39" s="66" t="str">
        <f>IF(R39-Q39=0,"±0 ",R39-Q39)</f>
        <v>±0 </v>
      </c>
      <c r="T39" s="64">
        <f>R42</f>
        <v>500000.6200000001</v>
      </c>
      <c r="U39" s="65">
        <f>R42</f>
        <v>500000.6200000001</v>
      </c>
      <c r="V39" s="67" t="str">
        <f>IF(U39-T39=0,"±0 ",U39-T39)</f>
        <v>±0 </v>
      </c>
    </row>
    <row r="40" spans="1:22" ht="13.5" customHeight="1">
      <c r="A40" s="104"/>
      <c r="G40" s="206"/>
      <c r="H40" s="105"/>
      <c r="I40" s="378" t="s">
        <v>276</v>
      </c>
      <c r="J40" s="85" t="s">
        <v>138</v>
      </c>
      <c r="K40" s="86">
        <f>K16+K30-J30</f>
        <v>0</v>
      </c>
      <c r="L40" s="87">
        <f>L16+L30-J30</f>
        <v>0</v>
      </c>
      <c r="M40" s="62" t="str">
        <f>IF(L40-K40=0,"±0 ",L40-K40)</f>
        <v>±0 </v>
      </c>
      <c r="N40" s="86">
        <f>N16+N30-L30</f>
        <v>2234043</v>
      </c>
      <c r="O40" s="87">
        <f>O16+O30-L30</f>
        <v>2234043</v>
      </c>
      <c r="P40" s="62" t="str">
        <f>IF(O40-N40=0,"±0 ",O40-N40)</f>
        <v>±0 </v>
      </c>
      <c r="Q40" s="86">
        <f>Q16+Q30-O30</f>
        <v>3653237</v>
      </c>
      <c r="R40" s="87">
        <f>R16+R30-O30</f>
        <v>3653237</v>
      </c>
      <c r="S40" s="62" t="str">
        <f>IF(R40-Q40=0,"±0 ",R40-Q40)</f>
        <v>±0 </v>
      </c>
      <c r="T40" s="86">
        <f>T16+T30-R30</f>
        <v>3886422</v>
      </c>
      <c r="U40" s="87">
        <f>U16+U30-R30</f>
        <v>3886422</v>
      </c>
      <c r="V40" s="88" t="str">
        <f>IF(U40-T40=0,"±0 ",U40-T40)</f>
        <v>±0 </v>
      </c>
    </row>
    <row r="41" spans="1:22" ht="13.5" customHeight="1">
      <c r="A41" s="104"/>
      <c r="G41" s="206"/>
      <c r="H41" s="105"/>
      <c r="I41" s="376" t="s">
        <v>274</v>
      </c>
      <c r="J41" s="89" t="s">
        <v>139</v>
      </c>
      <c r="K41" s="75">
        <f>K56+K18+K19+K20+K21</f>
        <v>3300000</v>
      </c>
      <c r="L41" s="75">
        <f>L56+L18+L19+L20+L21</f>
        <v>3300000</v>
      </c>
      <c r="M41" s="47" t="str">
        <f>IF(L41-K41=0,"±0 ",L41-K41)</f>
        <v>±0 </v>
      </c>
      <c r="N41" s="75">
        <f>N56+N18+N19+N20+N21</f>
        <v>3434042.58</v>
      </c>
      <c r="O41" s="75">
        <f>O56+O18+O19+O20+O21</f>
        <v>3434042.58</v>
      </c>
      <c r="P41" s="47" t="str">
        <f>IF(O41-N41=0,"±0 ",O41-N41)</f>
        <v>±0 </v>
      </c>
      <c r="Q41" s="75">
        <f>Q56+Q18+Q19+Q20+Q21</f>
        <v>3653236.8</v>
      </c>
      <c r="R41" s="75">
        <f>R56+R18+R19+R20+R21</f>
        <v>3653236.8</v>
      </c>
      <c r="S41" s="47" t="str">
        <f>IF(R41-Q41=0,"±0 ",R41-Q41)</f>
        <v>±0 </v>
      </c>
      <c r="T41" s="75">
        <f>T56+T18+T19+T20+T21</f>
        <v>3886422.12</v>
      </c>
      <c r="U41" s="75">
        <f>U56+U18+U19+U20+U21</f>
        <v>3886422.12</v>
      </c>
      <c r="V41" s="76" t="str">
        <f>IF(U41-T41=0,"±0 ",U41-T41)</f>
        <v>±0 </v>
      </c>
    </row>
    <row r="42" spans="1:22" ht="13.5" customHeight="1">
      <c r="A42" s="104"/>
      <c r="G42" s="206"/>
      <c r="H42" s="105"/>
      <c r="I42" s="376" t="s">
        <v>278</v>
      </c>
      <c r="J42" s="73">
        <f>'配布資料（グループ用）'!F16</f>
        <v>5000000</v>
      </c>
      <c r="K42" s="74">
        <f>K39+K40-K41</f>
        <v>1700000</v>
      </c>
      <c r="L42" s="75">
        <f>L39+L40-L41</f>
        <v>1700000</v>
      </c>
      <c r="M42" s="47" t="str">
        <f>IF(L42-K42=0,"±0 ",L42-K42)</f>
        <v>±0 </v>
      </c>
      <c r="N42" s="74">
        <f>N39+N40-N41</f>
        <v>500000.4199999999</v>
      </c>
      <c r="O42" s="75">
        <f>O39+O40-O41</f>
        <v>500000.4199999999</v>
      </c>
      <c r="P42" s="47" t="str">
        <f>IF(O42-N42=0,"±0 ",O42-N42)</f>
        <v>±0 </v>
      </c>
      <c r="Q42" s="74">
        <f>Q39+Q40-Q41</f>
        <v>500000.6200000001</v>
      </c>
      <c r="R42" s="75">
        <f>R39+R40-R41</f>
        <v>500000.6200000001</v>
      </c>
      <c r="S42" s="47" t="str">
        <f>IF(R42-Q42=0,"±0 ",R42-Q42)</f>
        <v>±0 </v>
      </c>
      <c r="T42" s="74">
        <f>T39+T40-T41</f>
        <v>500000.5</v>
      </c>
      <c r="U42" s="75">
        <f>U39+U40-U41</f>
        <v>500000.5</v>
      </c>
      <c r="V42" s="76" t="str">
        <f>IF(U42-T42=0,"±0 ",U42-T42)</f>
        <v>±0 </v>
      </c>
    </row>
    <row r="43" spans="1:22" ht="13.5" customHeight="1">
      <c r="A43" s="104"/>
      <c r="B43" s="104"/>
      <c r="C43" s="379">
        <f>'配布資料（グループ用）'!F27</f>
        <v>800</v>
      </c>
      <c r="D43" s="379">
        <f>'配布資料（グループ用）'!F28</f>
        <v>1200</v>
      </c>
      <c r="E43" s="379">
        <f>'配布資料（グループ用）'!F29</f>
        <v>1600</v>
      </c>
      <c r="F43" s="380">
        <f>'配布資料（グループ用）'!F30</f>
        <v>1200</v>
      </c>
      <c r="G43" s="381"/>
      <c r="H43" s="105"/>
      <c r="I43" s="363"/>
      <c r="J43" s="363"/>
      <c r="K43" s="363"/>
      <c r="L43" s="363"/>
      <c r="M43" s="364"/>
      <c r="N43" s="363"/>
      <c r="O43" s="363"/>
      <c r="P43" s="364"/>
      <c r="Q43" s="363"/>
      <c r="R43" s="363"/>
      <c r="S43" s="364"/>
      <c r="T43" s="363"/>
      <c r="U43" s="363"/>
      <c r="V43" s="364"/>
    </row>
    <row r="44" spans="1:22" ht="13.5" customHeight="1">
      <c r="A44" s="104"/>
      <c r="B44" s="104"/>
      <c r="C44" s="379">
        <f>'配布資料（グループ用）'!F20</f>
        <v>100000</v>
      </c>
      <c r="D44" s="379"/>
      <c r="E44" s="379"/>
      <c r="F44" s="381"/>
      <c r="G44" s="381"/>
      <c r="H44" s="105"/>
      <c r="I44" s="371" t="s">
        <v>140</v>
      </c>
      <c r="J44" s="303"/>
      <c r="K44" s="302"/>
      <c r="L44" s="353" t="str">
        <f>L6</f>
        <v>第Ⅰ期</v>
      </c>
      <c r="M44" s="304"/>
      <c r="N44" s="302"/>
      <c r="O44" s="353" t="str">
        <f>O6</f>
        <v>第Ⅱ期</v>
      </c>
      <c r="P44" s="304"/>
      <c r="Q44" s="302"/>
      <c r="R44" s="353" t="str">
        <f>R6</f>
        <v>第Ⅲ期</v>
      </c>
      <c r="S44" s="304"/>
      <c r="T44" s="302"/>
      <c r="U44" s="353" t="str">
        <f>U6</f>
        <v>第Ⅳ期</v>
      </c>
      <c r="V44" s="304"/>
    </row>
    <row r="45" spans="1:22" ht="13.5" customHeight="1">
      <c r="A45" s="104"/>
      <c r="B45" s="104"/>
      <c r="C45" s="104"/>
      <c r="D45" s="104"/>
      <c r="E45" s="104"/>
      <c r="F45" s="206"/>
      <c r="G45" s="206"/>
      <c r="H45" s="105"/>
      <c r="I45" s="372"/>
      <c r="J45" s="373" t="s">
        <v>128</v>
      </c>
      <c r="K45" s="357" t="s">
        <v>216</v>
      </c>
      <c r="L45" s="358" t="s">
        <v>217</v>
      </c>
      <c r="M45" s="359" t="s">
        <v>161</v>
      </c>
      <c r="N45" s="357" t="s">
        <v>179</v>
      </c>
      <c r="O45" s="358" t="s">
        <v>180</v>
      </c>
      <c r="P45" s="359" t="s">
        <v>161</v>
      </c>
      <c r="Q45" s="357" t="s">
        <v>179</v>
      </c>
      <c r="R45" s="358" t="s">
        <v>180</v>
      </c>
      <c r="S45" s="359" t="s">
        <v>161</v>
      </c>
      <c r="T45" s="357" t="s">
        <v>179</v>
      </c>
      <c r="U45" s="358" t="s">
        <v>180</v>
      </c>
      <c r="V45" s="359" t="s">
        <v>161</v>
      </c>
    </row>
    <row r="46" spans="1:22" ht="13.5" customHeight="1">
      <c r="A46" s="104"/>
      <c r="B46" s="104"/>
      <c r="C46" s="104"/>
      <c r="D46" s="104"/>
      <c r="E46" s="104"/>
      <c r="F46" s="206"/>
      <c r="G46" s="206"/>
      <c r="H46" s="105"/>
      <c r="I46" s="374" t="s">
        <v>141</v>
      </c>
      <c r="J46" s="84" t="s">
        <v>142</v>
      </c>
      <c r="K46" s="64">
        <f>J50</f>
        <v>0</v>
      </c>
      <c r="L46" s="65">
        <f>J50</f>
        <v>0</v>
      </c>
      <c r="M46" s="66" t="str">
        <f>IF(L46-K46=0,"±0 ",L46-K46)</f>
        <v>±0 </v>
      </c>
      <c r="N46" s="64">
        <f>L50</f>
        <v>0</v>
      </c>
      <c r="O46" s="65">
        <f>L50</f>
        <v>0</v>
      </c>
      <c r="P46" s="66" t="str">
        <f>IF(O46-N46=0,"±0 ",O46-N46)</f>
        <v>±0 </v>
      </c>
      <c r="Q46" s="64">
        <f>O50</f>
        <v>0</v>
      </c>
      <c r="R46" s="65">
        <f>O50</f>
        <v>0</v>
      </c>
      <c r="S46" s="66" t="str">
        <f>IF(R46-Q46=0,"±0 ",R46-Q46)</f>
        <v>±0 </v>
      </c>
      <c r="T46" s="64">
        <f>R50</f>
        <v>0</v>
      </c>
      <c r="U46" s="65">
        <f>R50</f>
        <v>0</v>
      </c>
      <c r="V46" s="67" t="str">
        <f>IF(U46-T46=0,"±0 ",U46-T46)</f>
        <v>±0 </v>
      </c>
    </row>
    <row r="47" spans="1:22" ht="13.5" customHeight="1">
      <c r="A47" s="104"/>
      <c r="B47" s="104"/>
      <c r="C47" s="104"/>
      <c r="D47" s="104"/>
      <c r="E47" s="104"/>
      <c r="F47" s="206"/>
      <c r="G47" s="206"/>
      <c r="H47" s="105"/>
      <c r="I47" s="378" t="s">
        <v>143</v>
      </c>
      <c r="J47" s="85" t="s">
        <v>139</v>
      </c>
      <c r="K47" s="86">
        <f>K10</f>
        <v>0</v>
      </c>
      <c r="L47" s="87">
        <f>L10</f>
        <v>0</v>
      </c>
      <c r="M47" s="62" t="str">
        <f>IF(L47-K47=0,"±0 ",L47-K47)</f>
        <v>±0 </v>
      </c>
      <c r="N47" s="86">
        <f>N10</f>
        <v>0</v>
      </c>
      <c r="O47" s="87">
        <f>O10</f>
        <v>0</v>
      </c>
      <c r="P47" s="62" t="str">
        <f>IF(O47-N47=0,"±0 ",O47-N47)</f>
        <v>±0 </v>
      </c>
      <c r="Q47" s="86">
        <f>Q10</f>
        <v>0</v>
      </c>
      <c r="R47" s="87">
        <f>R10</f>
        <v>0</v>
      </c>
      <c r="S47" s="62" t="str">
        <f>IF(R47-Q47=0,"±0 ",R47-Q47)</f>
        <v>±0 </v>
      </c>
      <c r="T47" s="86">
        <f>T10</f>
        <v>0</v>
      </c>
      <c r="U47" s="87">
        <f>U10</f>
        <v>0</v>
      </c>
      <c r="V47" s="88" t="str">
        <f>IF(U47-T47=0,"±0 ",U47-T47)</f>
        <v>±0 </v>
      </c>
    </row>
    <row r="48" spans="1:22" ht="13.5" customHeight="1">
      <c r="A48" s="104"/>
      <c r="B48" s="104"/>
      <c r="C48" s="104"/>
      <c r="D48" s="104"/>
      <c r="E48" s="104"/>
      <c r="F48" s="206"/>
      <c r="G48" s="206"/>
      <c r="H48" s="105"/>
      <c r="I48" s="382" t="s">
        <v>144</v>
      </c>
      <c r="J48" s="90" t="s">
        <v>145</v>
      </c>
      <c r="K48" s="54">
        <f>IF(K46+K47&gt;=K49,K49,K46+K47)</f>
        <v>0</v>
      </c>
      <c r="L48" s="55">
        <f>IF(L46+L47&gt;=L49,L49,L46+L47)</f>
        <v>0</v>
      </c>
      <c r="M48" s="56" t="str">
        <f>IF(L48-K48=0,"±0 ",L48-K48)</f>
        <v>±0 </v>
      </c>
      <c r="N48" s="54">
        <f>IF(N46+N47&gt;=N49,N49,N46+N47)</f>
        <v>0</v>
      </c>
      <c r="O48" s="55">
        <f>IF(O46+O47&gt;=O49,O49,O46+O47)</f>
        <v>0</v>
      </c>
      <c r="P48" s="56" t="str">
        <f>IF(O48-N48=0,"±0 ",O48-N48)</f>
        <v>±0 </v>
      </c>
      <c r="Q48" s="54">
        <f>IF(Q46+Q47&gt;=Q49,Q49,Q46+Q47)</f>
        <v>0</v>
      </c>
      <c r="R48" s="55">
        <f>IF(R46+R47&gt;=R49,R49,R46+R47)</f>
        <v>0</v>
      </c>
      <c r="S48" s="56" t="str">
        <f>IF(R48-Q48=0,"±0 ",R48-Q48)</f>
        <v>±0 </v>
      </c>
      <c r="T48" s="54">
        <f>IF(T46+T47&gt;=T49,T49,T46+T47)</f>
        <v>0</v>
      </c>
      <c r="U48" s="55">
        <f>IF(U46+U47&gt;=U49,U49,U46+U47)</f>
        <v>0</v>
      </c>
      <c r="V48" s="91" t="str">
        <f>IF(U48-T48=0,"±0 ",U48-T48)</f>
        <v>±0 </v>
      </c>
    </row>
    <row r="49" spans="1:22" ht="13.5" customHeight="1">
      <c r="A49" s="104"/>
      <c r="B49" s="104"/>
      <c r="C49" s="104"/>
      <c r="D49" s="104"/>
      <c r="E49" s="104"/>
      <c r="F49" s="206"/>
      <c r="G49" s="206"/>
      <c r="H49" s="105"/>
      <c r="I49" s="376" t="s">
        <v>146</v>
      </c>
      <c r="J49" s="89"/>
      <c r="K49" s="92">
        <f>K9</f>
        <v>0</v>
      </c>
      <c r="L49" s="93">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200</v>
      </c>
      <c r="M49" s="47">
        <f>IF(L49-K49=0,"±0 ",L49-K49)</f>
        <v>200</v>
      </c>
      <c r="N49" s="92">
        <f>N9</f>
        <v>0</v>
      </c>
      <c r="O49" s="93">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300</v>
      </c>
      <c r="P49" s="47">
        <f>IF(O49-N49=0,"±0 ",O49-N49)</f>
        <v>300</v>
      </c>
      <c r="Q49" s="92">
        <f>Q9</f>
        <v>0</v>
      </c>
      <c r="R49" s="93">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400</v>
      </c>
      <c r="S49" s="47">
        <f>IF(R49-Q49=0,"±0 ",R49-Q49)</f>
        <v>400</v>
      </c>
      <c r="T49" s="92">
        <f>T9</f>
        <v>0</v>
      </c>
      <c r="U49" s="93">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300</v>
      </c>
      <c r="V49" s="60">
        <f>IF(U49-T49=0,"±0 ",U49-T49)</f>
        <v>300</v>
      </c>
    </row>
    <row r="50" spans="1:22" ht="13.5" customHeight="1">
      <c r="A50" s="104"/>
      <c r="B50" s="104"/>
      <c r="C50" s="104"/>
      <c r="D50" s="104"/>
      <c r="E50" s="104"/>
      <c r="F50" s="206"/>
      <c r="G50" s="206"/>
      <c r="H50" s="105"/>
      <c r="I50" s="376" t="s">
        <v>147</v>
      </c>
      <c r="J50" s="73">
        <f>J58/'配布資料（グループ用）'!F19</f>
        <v>0</v>
      </c>
      <c r="K50" s="74">
        <f>K46+K47-K48</f>
        <v>0</v>
      </c>
      <c r="L50" s="75">
        <f>L46+L47-L48</f>
        <v>0</v>
      </c>
      <c r="M50" s="47" t="str">
        <f>IF(L50-K50=0,"±0 ",L50-K50)</f>
        <v>±0 </v>
      </c>
      <c r="N50" s="74">
        <f>N46+N47-N48</f>
        <v>0</v>
      </c>
      <c r="O50" s="75">
        <f>O46+O47-O48</f>
        <v>0</v>
      </c>
      <c r="P50" s="47" t="str">
        <f>IF(O50-N50=0,"±0 ",O50-N50)</f>
        <v>±0 </v>
      </c>
      <c r="Q50" s="74">
        <f>Q46+Q47-Q48</f>
        <v>0</v>
      </c>
      <c r="R50" s="75">
        <f>R46+R47-R48</f>
        <v>0</v>
      </c>
      <c r="S50" s="47" t="str">
        <f>IF(R50-Q50=0,"±0 ",R50-Q50)</f>
        <v>±0 </v>
      </c>
      <c r="T50" s="74">
        <f>T46+T47-T48</f>
        <v>0</v>
      </c>
      <c r="U50" s="75">
        <f>U46+U47-U48</f>
        <v>0</v>
      </c>
      <c r="V50" s="76" t="str">
        <f>IF(U50-T50=0,"±0 ",U50-T50)</f>
        <v>±0 </v>
      </c>
    </row>
    <row r="51" spans="1:22" ht="13.5" customHeight="1">
      <c r="A51" s="104"/>
      <c r="B51" s="104"/>
      <c r="C51" s="104"/>
      <c r="D51" s="104"/>
      <c r="E51" s="104"/>
      <c r="F51" s="206"/>
      <c r="G51" s="206"/>
      <c r="H51" s="105"/>
      <c r="I51" s="370" t="s">
        <v>126</v>
      </c>
      <c r="J51" s="94"/>
      <c r="K51" s="450">
        <f>IF(K48&lt;K49,"品切れ！","")</f>
      </c>
      <c r="L51" s="451" t="str">
        <f>IF(L48&lt;L49,"品切れ！","")</f>
        <v>品切れ！</v>
      </c>
      <c r="M51" s="57"/>
      <c r="N51" s="450">
        <f>IF(N48&lt;N49,"品切れ！","")</f>
      </c>
      <c r="O51" s="451" t="str">
        <f>IF(O48&lt;O49,"品切れ！","")</f>
        <v>品切れ！</v>
      </c>
      <c r="P51" s="57"/>
      <c r="Q51" s="450">
        <f>IF(Q48&lt;Q49,"品切れ！","")</f>
      </c>
      <c r="R51" s="451" t="str">
        <f>IF(R48&lt;R49,"品切れ！","")</f>
        <v>品切れ！</v>
      </c>
      <c r="S51" s="57"/>
      <c r="T51" s="450">
        <f>IF(T48&lt;T49,"品切れ！","")</f>
      </c>
      <c r="U51" s="451" t="str">
        <f>IF(U48&lt;U49,"品切れ！","")</f>
        <v>品切れ！</v>
      </c>
      <c r="V51" s="462"/>
    </row>
    <row r="52" spans="1:22" ht="13.5" customHeight="1">
      <c r="A52" s="104"/>
      <c r="B52" s="104"/>
      <c r="C52" s="104"/>
      <c r="D52" s="104"/>
      <c r="E52" s="104"/>
      <c r="F52" s="206"/>
      <c r="G52" s="206"/>
      <c r="H52" s="105"/>
      <c r="I52" s="363"/>
      <c r="J52" s="363"/>
      <c r="K52" s="363"/>
      <c r="L52" s="363"/>
      <c r="M52" s="364"/>
      <c r="N52" s="363"/>
      <c r="O52" s="363"/>
      <c r="P52" s="364"/>
      <c r="Q52" s="363"/>
      <c r="R52" s="363"/>
      <c r="S52" s="364"/>
      <c r="T52" s="363"/>
      <c r="U52" s="363"/>
      <c r="V52" s="364"/>
    </row>
    <row r="53" spans="1:22" ht="13.5" customHeight="1">
      <c r="A53" s="104"/>
      <c r="B53" s="104"/>
      <c r="C53" s="104"/>
      <c r="D53" s="104"/>
      <c r="E53" s="104"/>
      <c r="F53" s="206"/>
      <c r="G53" s="206"/>
      <c r="H53" s="105"/>
      <c r="I53" s="371" t="s">
        <v>148</v>
      </c>
      <c r="J53" s="303"/>
      <c r="K53" s="302"/>
      <c r="L53" s="353" t="str">
        <f>L6</f>
        <v>第Ⅰ期</v>
      </c>
      <c r="M53" s="304"/>
      <c r="N53" s="302"/>
      <c r="O53" s="353" t="str">
        <f>O6</f>
        <v>第Ⅱ期</v>
      </c>
      <c r="P53" s="304"/>
      <c r="Q53" s="302"/>
      <c r="R53" s="353" t="str">
        <f>R6</f>
        <v>第Ⅲ期</v>
      </c>
      <c r="S53" s="304"/>
      <c r="T53" s="302"/>
      <c r="U53" s="353" t="str">
        <f>U6</f>
        <v>第Ⅳ期</v>
      </c>
      <c r="V53" s="304"/>
    </row>
    <row r="54" spans="1:22" ht="13.5" customHeight="1">
      <c r="A54" s="104"/>
      <c r="B54" s="104"/>
      <c r="C54" s="104"/>
      <c r="D54" s="104"/>
      <c r="E54" s="104"/>
      <c r="F54" s="206"/>
      <c r="G54" s="206"/>
      <c r="H54" s="105"/>
      <c r="I54" s="372"/>
      <c r="J54" s="373" t="s">
        <v>128</v>
      </c>
      <c r="K54" s="357" t="s">
        <v>218</v>
      </c>
      <c r="L54" s="358" t="s">
        <v>219</v>
      </c>
      <c r="M54" s="359" t="s">
        <v>161</v>
      </c>
      <c r="N54" s="357" t="s">
        <v>179</v>
      </c>
      <c r="O54" s="358" t="s">
        <v>180</v>
      </c>
      <c r="P54" s="359" t="s">
        <v>161</v>
      </c>
      <c r="Q54" s="357" t="s">
        <v>179</v>
      </c>
      <c r="R54" s="358" t="s">
        <v>180</v>
      </c>
      <c r="S54" s="359" t="s">
        <v>161</v>
      </c>
      <c r="T54" s="357" t="s">
        <v>179</v>
      </c>
      <c r="U54" s="358" t="s">
        <v>180</v>
      </c>
      <c r="V54" s="359" t="s">
        <v>161</v>
      </c>
    </row>
    <row r="55" spans="1:22" ht="13.5" customHeight="1">
      <c r="A55" s="104"/>
      <c r="B55" s="104"/>
      <c r="C55" s="104"/>
      <c r="D55" s="104"/>
      <c r="E55" s="104"/>
      <c r="F55" s="206"/>
      <c r="G55" s="206"/>
      <c r="H55" s="105"/>
      <c r="I55" s="374" t="s">
        <v>149</v>
      </c>
      <c r="J55" s="84" t="s">
        <v>150</v>
      </c>
      <c r="K55" s="64">
        <f>J58</f>
        <v>0</v>
      </c>
      <c r="L55" s="65">
        <f>J58</f>
        <v>0</v>
      </c>
      <c r="M55" s="95" t="str">
        <f>IF(L55-K55=0,"±0 ",L55-K55)</f>
        <v>±0 </v>
      </c>
      <c r="N55" s="64">
        <f>L58</f>
        <v>0</v>
      </c>
      <c r="O55" s="65">
        <f>L58</f>
        <v>0</v>
      </c>
      <c r="P55" s="95" t="str">
        <f>IF(O55-N55=0,"±0 ",O55-N55)</f>
        <v>±0 </v>
      </c>
      <c r="Q55" s="64">
        <f>O58</f>
        <v>0</v>
      </c>
      <c r="R55" s="65">
        <f>O58</f>
        <v>0</v>
      </c>
      <c r="S55" s="95" t="str">
        <f>IF(R55-Q55=0,"±0 ",R55-Q55)</f>
        <v>±0 </v>
      </c>
      <c r="T55" s="64">
        <f>R58</f>
        <v>0</v>
      </c>
      <c r="U55" s="65">
        <f>R58</f>
        <v>0</v>
      </c>
      <c r="V55" s="67" t="str">
        <f>IF(U55-T55=0,"±0 ",U55-T55)</f>
        <v>±0 </v>
      </c>
    </row>
    <row r="56" spans="1:22" ht="13.5" customHeight="1">
      <c r="A56" s="104"/>
      <c r="G56" s="206"/>
      <c r="H56" s="105"/>
      <c r="I56" s="378" t="s">
        <v>286</v>
      </c>
      <c r="J56" s="85" t="s">
        <v>138</v>
      </c>
      <c r="K56" s="86">
        <f>K47*'配布資料（グループ用）'!$F$19</f>
        <v>0</v>
      </c>
      <c r="L56" s="87">
        <f>L47*'配布資料（グループ用）'!$F$19</f>
        <v>0</v>
      </c>
      <c r="M56" s="96" t="str">
        <f>IF(L56-K56=0,"±0 ",L56-K56)</f>
        <v>±0 </v>
      </c>
      <c r="N56" s="86">
        <f>N47*'配布資料（グループ用）'!$F$19</f>
        <v>0</v>
      </c>
      <c r="O56" s="87">
        <f>O47*'配布資料（グループ用）'!$F$19</f>
        <v>0</v>
      </c>
      <c r="P56" s="61" t="str">
        <f>IF(O56-N56=0,"±0 ",O56-N56)</f>
        <v>±0 </v>
      </c>
      <c r="Q56" s="86">
        <f>Q47*'配布資料（グループ用）'!$F$19</f>
        <v>0</v>
      </c>
      <c r="R56" s="87">
        <f>R47*'配布資料（グループ用）'!$F$19</f>
        <v>0</v>
      </c>
      <c r="S56" s="61" t="str">
        <f>IF(R56-Q56=0,"±0 ",R56-Q56)</f>
        <v>±0 </v>
      </c>
      <c r="T56" s="86">
        <f>T47*'配布資料（グループ用）'!$F$19</f>
        <v>0</v>
      </c>
      <c r="U56" s="87">
        <f>U47*'配布資料（グループ用）'!$F$19</f>
        <v>0</v>
      </c>
      <c r="V56" s="88" t="str">
        <f>IF(U56-T56=0,"±0 ",U56-T56)</f>
        <v>±0 </v>
      </c>
    </row>
    <row r="57" spans="1:22" ht="13.5" customHeight="1">
      <c r="A57" s="104"/>
      <c r="G57" s="206"/>
      <c r="H57" s="105"/>
      <c r="I57" s="375" t="s">
        <v>287</v>
      </c>
      <c r="J57" s="97" t="s">
        <v>139</v>
      </c>
      <c r="K57" s="69">
        <f>K48*'配布資料（グループ用）'!$F$19</f>
        <v>0</v>
      </c>
      <c r="L57" s="70">
        <f>L48*'配布資料（グループ用）'!$F$19</f>
        <v>0</v>
      </c>
      <c r="M57" s="98" t="str">
        <f>IF(L57-K57=0,"±0 ",L57-K57)</f>
        <v>±0 </v>
      </c>
      <c r="N57" s="69">
        <f>N48*'配布資料（グループ用）'!$F$19</f>
        <v>0</v>
      </c>
      <c r="O57" s="70">
        <f>O48*'配布資料（グループ用）'!$F$19</f>
        <v>0</v>
      </c>
      <c r="P57" s="98" t="str">
        <f>IF(O57-N57=0,"±0 ",O57-N57)</f>
        <v>±0 </v>
      </c>
      <c r="Q57" s="69">
        <f>Q48*'配布資料（グループ用）'!$F$19</f>
        <v>0</v>
      </c>
      <c r="R57" s="70">
        <f>R48*'配布資料（グループ用）'!$F$19</f>
        <v>0</v>
      </c>
      <c r="S57" s="98" t="str">
        <f>IF(R57-Q57=0,"±0 ",R57-Q57)</f>
        <v>±0 </v>
      </c>
      <c r="T57" s="69">
        <f>T48*'配布資料（グループ用）'!$F$19</f>
        <v>0</v>
      </c>
      <c r="U57" s="70">
        <f>U48*'配布資料（グループ用）'!$F$19</f>
        <v>0</v>
      </c>
      <c r="V57" s="72" t="str">
        <f>IF(U57-T57=0,"±0 ",U57-T57)</f>
        <v>±0 </v>
      </c>
    </row>
    <row r="58" spans="1:22" ht="13.5" customHeight="1">
      <c r="A58" s="104"/>
      <c r="G58" s="206"/>
      <c r="H58" s="105"/>
      <c r="I58" s="376" t="s">
        <v>151</v>
      </c>
      <c r="J58" s="99">
        <f>'配布資料（グループ用）'!F17</f>
        <v>0</v>
      </c>
      <c r="K58" s="74">
        <f>K55+K56-K57</f>
        <v>0</v>
      </c>
      <c r="L58" s="75">
        <f>L55+L56-L57</f>
        <v>0</v>
      </c>
      <c r="M58" s="46" t="str">
        <f>IF(L58-K58=0,"±0 ",L58-K58)</f>
        <v>±0 </v>
      </c>
      <c r="N58" s="74">
        <f>N55+N56-N57</f>
        <v>0</v>
      </c>
      <c r="O58" s="75">
        <f>O55+O56-O57</f>
        <v>0</v>
      </c>
      <c r="P58" s="46" t="str">
        <f>IF(O58-N58=0,"±0 ",O58-N58)</f>
        <v>±0 </v>
      </c>
      <c r="Q58" s="74">
        <f>Q55+Q56-Q57</f>
        <v>0</v>
      </c>
      <c r="R58" s="75">
        <f>R55+R56-R57</f>
        <v>0</v>
      </c>
      <c r="S58" s="46" t="str">
        <f>IF(R58-Q58=0,"±0 ",R58-Q58)</f>
        <v>±0 </v>
      </c>
      <c r="T58" s="74">
        <f>T55+T56-T57</f>
        <v>0</v>
      </c>
      <c r="U58" s="75">
        <f>U55+U56-U57</f>
        <v>0</v>
      </c>
      <c r="V58" s="76" t="str">
        <f>IF(U58-T58=0,"±0 ",U58-T58)</f>
        <v>±0 </v>
      </c>
    </row>
    <row r="59" spans="1:22" ht="13.5" customHeight="1">
      <c r="A59" s="104"/>
      <c r="G59" s="206"/>
      <c r="H59" s="105"/>
      <c r="I59" s="363"/>
      <c r="J59" s="363"/>
      <c r="K59" s="363"/>
      <c r="L59" s="363"/>
      <c r="M59" s="363"/>
      <c r="N59" s="363"/>
      <c r="O59" s="363"/>
      <c r="P59" s="363"/>
      <c r="Q59" s="363"/>
      <c r="R59" s="363"/>
      <c r="S59" s="363"/>
      <c r="T59" s="363"/>
      <c r="U59" s="363"/>
      <c r="V59" s="363"/>
    </row>
    <row r="60" spans="1:22" ht="13.5" customHeight="1">
      <c r="A60" s="104"/>
      <c r="G60" s="206"/>
      <c r="H60" s="105"/>
      <c r="I60" s="371" t="s">
        <v>152</v>
      </c>
      <c r="J60" s="303"/>
      <c r="K60" s="302"/>
      <c r="L60" s="353" t="str">
        <f>L6</f>
        <v>第Ⅰ期</v>
      </c>
      <c r="M60" s="304"/>
      <c r="N60" s="302"/>
      <c r="O60" s="353" t="str">
        <f>O6</f>
        <v>第Ⅱ期</v>
      </c>
      <c r="P60" s="304"/>
      <c r="Q60" s="302"/>
      <c r="R60" s="353" t="str">
        <f>R6</f>
        <v>第Ⅲ期</v>
      </c>
      <c r="S60" s="304"/>
      <c r="T60" s="302"/>
      <c r="U60" s="353" t="str">
        <f>U6</f>
        <v>第Ⅳ期</v>
      </c>
      <c r="V60" s="304"/>
    </row>
    <row r="61" spans="1:22" ht="13.5" customHeight="1">
      <c r="A61" s="104"/>
      <c r="G61" s="206"/>
      <c r="H61" s="105"/>
      <c r="I61" s="383"/>
      <c r="J61" s="384"/>
      <c r="K61" s="357" t="s">
        <v>158</v>
      </c>
      <c r="L61" s="358" t="s">
        <v>159</v>
      </c>
      <c r="M61" s="359" t="s">
        <v>161</v>
      </c>
      <c r="N61" s="357" t="s">
        <v>179</v>
      </c>
      <c r="O61" s="358" t="s">
        <v>180</v>
      </c>
      <c r="P61" s="359" t="s">
        <v>161</v>
      </c>
      <c r="Q61" s="357" t="s">
        <v>179</v>
      </c>
      <c r="R61" s="358" t="s">
        <v>180</v>
      </c>
      <c r="S61" s="359" t="s">
        <v>161</v>
      </c>
      <c r="T61" s="357" t="s">
        <v>179</v>
      </c>
      <c r="U61" s="358" t="s">
        <v>180</v>
      </c>
      <c r="V61" s="359" t="s">
        <v>161</v>
      </c>
    </row>
    <row r="62" spans="1:22" ht="13.5" customHeight="1">
      <c r="A62" s="104"/>
      <c r="G62" s="206"/>
      <c r="H62" s="105"/>
      <c r="I62" s="385" t="s">
        <v>153</v>
      </c>
      <c r="J62" s="386"/>
      <c r="K62" s="100">
        <f>ROUND(K48/L90,3)</f>
        <v>0</v>
      </c>
      <c r="L62" s="101" t="e">
        <f>ROUND(L48/L91,3)</f>
        <v>#DIV/0!</v>
      </c>
      <c r="M62" s="102" t="e">
        <f>IF(L62-K62=0,"±0.0% ",(L62-K62))</f>
        <v>#DIV/0!</v>
      </c>
      <c r="N62" s="100">
        <f>ROUND(N48/O90,3)</f>
        <v>0</v>
      </c>
      <c r="O62" s="101" t="e">
        <f>ROUND(O48/O91,3)</f>
        <v>#DIV/0!</v>
      </c>
      <c r="P62" s="102" t="e">
        <f>IF(O62-N62=0,"±0.0% ",(O62-N62))</f>
        <v>#DIV/0!</v>
      </c>
      <c r="Q62" s="100">
        <f>ROUND(Q48/R90,3)</f>
        <v>0</v>
      </c>
      <c r="R62" s="101" t="e">
        <f>ROUND(R48/R91,3)</f>
        <v>#DIV/0!</v>
      </c>
      <c r="S62" s="102" t="e">
        <f>IF(R62-Q62=0,"±0.0% ",(R62-Q62))</f>
        <v>#DIV/0!</v>
      </c>
      <c r="T62" s="100">
        <f>ROUND(T48/U90,3)</f>
        <v>0</v>
      </c>
      <c r="U62" s="101" t="e">
        <f>ROUND(U48/U91,3)</f>
        <v>#DIV/0!</v>
      </c>
      <c r="V62" s="103" t="e">
        <f>IF(U62-T62=0,"±0.0% ",(U62-T62))</f>
        <v>#DIV/0!</v>
      </c>
    </row>
    <row r="63" spans="1:22" ht="13.5" customHeight="1">
      <c r="A63" s="104"/>
      <c r="B63" s="104"/>
      <c r="C63" s="104"/>
      <c r="D63" s="104"/>
      <c r="E63" s="104"/>
      <c r="F63" s="206"/>
      <c r="G63" s="206"/>
      <c r="H63" s="105"/>
      <c r="I63" s="105"/>
      <c r="J63" s="105"/>
      <c r="K63" s="105"/>
      <c r="L63" s="106"/>
      <c r="M63" s="107"/>
      <c r="N63" s="106"/>
      <c r="O63" s="106"/>
      <c r="P63" s="107"/>
      <c r="Q63" s="106"/>
      <c r="R63" s="106"/>
      <c r="S63" s="107"/>
      <c r="T63" s="106"/>
      <c r="U63" s="106"/>
      <c r="V63" s="107"/>
    </row>
    <row r="64" spans="1:22" ht="13.5" customHeight="1" hidden="1">
      <c r="A64" s="104"/>
      <c r="B64" s="205" t="s">
        <v>320</v>
      </c>
      <c r="C64" s="479">
        <f>IF(C14="","",IF(C$69&lt;&gt;"入力可能","NG",IF(OR(C14=1,C14=2,C14=3,C14=4),"OK","NG")))</f>
      </c>
      <c r="D64" s="479">
        <f>IF(D14="","",IF(D$69&lt;&gt;"入力可能","NG",IF(OR(D14=1,D14=2,D14=3,D14=4),"OK","NG")))</f>
      </c>
      <c r="E64" s="479">
        <f>IF(E14="","",IF(E$69&lt;&gt;"入力可能","NG",IF(OR(E14=1,E14=2,E14=3,E14=4),"OK","NG")))</f>
      </c>
      <c r="F64" s="479">
        <f>IF(F14="","",IF(F$69&lt;&gt;"入力可能","NG",IF(OR(F14=1,F14=2,F14=3,F14=4),"OK","NG")))</f>
      </c>
      <c r="G64" s="206"/>
      <c r="H64" s="105"/>
      <c r="I64" s="105" t="s">
        <v>178</v>
      </c>
      <c r="J64" s="105"/>
      <c r="K64" s="105"/>
      <c r="L64" s="106" t="s">
        <v>154</v>
      </c>
      <c r="M64" s="107"/>
      <c r="N64" s="106"/>
      <c r="O64" s="106" t="s">
        <v>155</v>
      </c>
      <c r="P64" s="107"/>
      <c r="Q64" s="106"/>
      <c r="R64" s="106" t="s">
        <v>156</v>
      </c>
      <c r="S64" s="107"/>
      <c r="T64" s="106"/>
      <c r="U64" s="106" t="s">
        <v>157</v>
      </c>
      <c r="V64" s="107"/>
    </row>
    <row r="65" spans="1:22" ht="13.5" customHeight="1" hidden="1">
      <c r="A65" s="104"/>
      <c r="B65" s="205" t="s">
        <v>321</v>
      </c>
      <c r="C65" s="479">
        <f>IF(C16="","",IF(C$69&lt;&gt;"入力可能","NG",IF(INT(C16)&lt;&gt;C16,"NG",IF(C16&lt;0,"NG",IF(C16&gt;=C70,"NG","OK")))))</f>
      </c>
      <c r="D65" s="479">
        <f>IF(D16="","",IF(D$69&lt;&gt;"入力可能","NG",IF(INT(D16)&lt;&gt;D16,"NG",IF(D16&lt;0,"NG",IF(D16&gt;=D70,"NG","OK")))))</f>
      </c>
      <c r="E65" s="479">
        <f>IF(E16="","",IF(E$69&lt;&gt;"入力可能","NG",IF(INT(E16)&lt;&gt;E16,"NG",IF(E16&lt;0,"NG",IF(E16&gt;=E70,"NG","OK")))))</f>
      </c>
      <c r="F65" s="479">
        <f>IF(F16="","",IF(F$69&lt;&gt;"入力可能","NG",IF(INT(F16)&lt;&gt;F16,"NG",IF(F16&lt;0,"NG",IF(F16&gt;=F70,"NG","OK")))))</f>
      </c>
      <c r="G65" s="206"/>
      <c r="H65" s="105"/>
      <c r="I65" s="105"/>
      <c r="J65" s="105"/>
      <c r="K65" s="105"/>
      <c r="L65" s="106"/>
      <c r="M65" s="107"/>
      <c r="N65" s="106"/>
      <c r="O65" s="106"/>
      <c r="P65" s="107"/>
      <c r="Q65" s="106"/>
      <c r="R65" s="106"/>
      <c r="S65" s="107"/>
      <c r="T65" s="106"/>
      <c r="U65" s="106"/>
      <c r="V65" s="107"/>
    </row>
    <row r="66" spans="1:22" ht="13.5" customHeight="1" hidden="1">
      <c r="A66" s="104"/>
      <c r="B66" s="205" t="s">
        <v>322</v>
      </c>
      <c r="C66" s="479">
        <f>IF(C18="","",IF(C$69&lt;&gt;"入力可能","NG",IF(INT(C18)&lt;&gt;C18,"NG",IF(C18&lt;0,"NG","OK"))))</f>
      </c>
      <c r="D66" s="479">
        <f>IF(D18="","",IF(D$69&lt;&gt;"入力可能","NG",IF(INT(D18)&lt;&gt;D18,"NG",IF(D18&lt;0,"NG","OK"))))</f>
      </c>
      <c r="E66" s="479">
        <f>IF(E18="","",IF(E$69&lt;&gt;"入力可能","NG",IF(INT(E18)&lt;&gt;E18,"NG",IF(E18&lt;0,"NG","OK"))))</f>
      </c>
      <c r="F66" s="479">
        <f>IF(F18="","",IF(F$69&lt;&gt;"入力可能","NG",IF(INT(F18)&lt;&gt;F18,"NG",IF(F18&lt;0,"NG","OK"))))</f>
      </c>
      <c r="G66" s="206"/>
      <c r="H66" s="105"/>
      <c r="I66" s="105" t="s">
        <v>181</v>
      </c>
      <c r="J66" s="105"/>
      <c r="K66" s="105"/>
      <c r="L66" s="108">
        <f>C14</f>
        <v>0</v>
      </c>
      <c r="M66" s="107"/>
      <c r="N66" s="106"/>
      <c r="O66" s="108">
        <f>D14</f>
        <v>0</v>
      </c>
      <c r="P66" s="107"/>
      <c r="Q66" s="106"/>
      <c r="R66" s="108">
        <f>E14</f>
        <v>0</v>
      </c>
      <c r="S66" s="107"/>
      <c r="T66" s="106"/>
      <c r="U66" s="108">
        <f>F14</f>
        <v>0</v>
      </c>
      <c r="V66" s="107"/>
    </row>
    <row r="67" spans="1:22" ht="13.5" customHeight="1" hidden="1">
      <c r="A67" s="104"/>
      <c r="B67" s="205" t="s">
        <v>323</v>
      </c>
      <c r="C67" s="479">
        <f>IF(C20="","",IF(C$69&lt;&gt;"入力可能","NG",IF(INT(C20)&lt;&gt;C20,"NG",IF(C20&lt;=0,"NG",IF(C20&gt;'配布資料（グループ用）'!$F$20,"NG","OK")))))</f>
      </c>
      <c r="D67" s="479">
        <f>IF(D20="","",IF(D$69&lt;&gt;"入力可能","NG",IF(INT(D20)&lt;&gt;D20,"NG",IF(D20&lt;=0,"NG",IF(D20&gt;'配布資料（グループ用）'!$F$20,"NG","OK")))))</f>
      </c>
      <c r="E67" s="479">
        <f>IF(E20="","",IF(E$69&lt;&gt;"入力可能","NG",IF(INT(E20)&lt;&gt;E20,"NG",IF(E20&lt;=0,"NG",IF(E20&gt;'配布資料（グループ用）'!$F$20,"NG","OK")))))</f>
      </c>
      <c r="F67" s="479">
        <f>IF(F20="","",IF(F$69&lt;&gt;"入力可能","NG",IF(INT(F20)&lt;&gt;F20,"NG",IF(F20&lt;=0,"NG",IF(F20&gt;'配布資料（グループ用）'!$F$20,"NG","OK")))))</f>
      </c>
      <c r="G67" s="206"/>
      <c r="H67" s="105"/>
      <c r="I67" s="105" t="s">
        <v>182</v>
      </c>
      <c r="J67" s="105"/>
      <c r="K67" s="105"/>
      <c r="L67" s="108">
        <f>C16</f>
        <v>0</v>
      </c>
      <c r="M67" s="107"/>
      <c r="N67" s="106"/>
      <c r="O67" s="108">
        <f>D16</f>
        <v>0</v>
      </c>
      <c r="P67" s="107"/>
      <c r="Q67" s="106"/>
      <c r="R67" s="108">
        <f>E16</f>
        <v>0</v>
      </c>
      <c r="S67" s="107"/>
      <c r="T67" s="106"/>
      <c r="U67" s="108">
        <f>F16</f>
        <v>0</v>
      </c>
      <c r="V67" s="107"/>
    </row>
    <row r="68" spans="1:22" ht="13.5" customHeight="1" hidden="1">
      <c r="A68" s="104"/>
      <c r="B68" s="205" t="s">
        <v>324</v>
      </c>
      <c r="C68" s="479">
        <f>IF(C22="","",IF(C$69&lt;&gt;"入力可能","NG",IF(INT(C22)&lt;&gt;C22,"NG",IF(C22&lt;0,"NG","OK"))))</f>
      </c>
      <c r="D68" s="479">
        <f>IF(D22="","",IF(D$69&lt;&gt;"入力可能","NG",IF(INT(D22)&lt;&gt;D22,"NG",IF(D22&lt;0,"NG","OK"))))</f>
      </c>
      <c r="E68" s="479">
        <f>IF(E22="","",IF(E$69&lt;&gt;"入力可能","NG",IF(INT(E22)&lt;&gt;E22,"NG",IF(E22&lt;0,"NG","OK"))))</f>
      </c>
      <c r="F68" s="479">
        <f>IF(F22="","",IF(F$69&lt;&gt;"入力可能","NG",IF(INT(F22)&lt;&gt;F22,"NG",IF(F22&lt;0,"NG","OK"))))</f>
      </c>
      <c r="G68" s="206"/>
      <c r="H68" s="105"/>
      <c r="I68" s="105" t="s">
        <v>66</v>
      </c>
      <c r="J68" s="105"/>
      <c r="K68" s="105"/>
      <c r="L68" s="108">
        <f>C18</f>
        <v>0</v>
      </c>
      <c r="M68" s="107"/>
      <c r="N68" s="106"/>
      <c r="O68" s="108">
        <f>D18</f>
        <v>0</v>
      </c>
      <c r="P68" s="107"/>
      <c r="Q68" s="106"/>
      <c r="R68" s="108">
        <f>E18</f>
        <v>0</v>
      </c>
      <c r="S68" s="107"/>
      <c r="T68" s="106"/>
      <c r="U68" s="108">
        <f>F18</f>
        <v>0</v>
      </c>
      <c r="V68" s="107"/>
    </row>
    <row r="69" spans="1:22" ht="13.5" customHeight="1" hidden="1">
      <c r="A69" s="104"/>
      <c r="B69" s="104" t="s">
        <v>176</v>
      </c>
      <c r="C69" s="480" t="str">
        <f>'配布資料（グループ用）'!C45</f>
        <v>入力可能</v>
      </c>
      <c r="D69" s="480" t="str">
        <f>'配布資料（グループ用）'!D45</f>
        <v>入力不可</v>
      </c>
      <c r="E69" s="480" t="str">
        <f>'配布資料（グループ用）'!E45</f>
        <v>入力不可</v>
      </c>
      <c r="F69" s="480" t="str">
        <f>'配布資料（グループ用）'!F45</f>
        <v>入力不可</v>
      </c>
      <c r="G69" s="206"/>
      <c r="H69" s="105"/>
      <c r="I69" s="105" t="s">
        <v>68</v>
      </c>
      <c r="J69" s="105"/>
      <c r="K69" s="105"/>
      <c r="L69" s="108">
        <f>C20</f>
        <v>0</v>
      </c>
      <c r="M69" s="107"/>
      <c r="N69" s="106"/>
      <c r="O69" s="108">
        <f>D20</f>
        <v>0</v>
      </c>
      <c r="P69" s="107"/>
      <c r="Q69" s="106"/>
      <c r="R69" s="108">
        <f>E20</f>
        <v>0</v>
      </c>
      <c r="S69" s="107"/>
      <c r="T69" s="106"/>
      <c r="U69" s="108">
        <f>F20</f>
        <v>0</v>
      </c>
      <c r="V69" s="107"/>
    </row>
    <row r="70" spans="1:22" ht="13.5" customHeight="1" hidden="1">
      <c r="A70" s="104"/>
      <c r="B70" s="104" t="s">
        <v>319</v>
      </c>
      <c r="C70" s="480">
        <f>'配布資料（グループ用）'!F27</f>
        <v>800</v>
      </c>
      <c r="D70" s="480">
        <f>'配布資料（グループ用）'!F28</f>
        <v>1200</v>
      </c>
      <c r="E70" s="480">
        <f>'配布資料（グループ用）'!F29</f>
        <v>1600</v>
      </c>
      <c r="F70" s="480">
        <f>'配布資料（グループ用）'!F30</f>
        <v>1200</v>
      </c>
      <c r="G70" s="206"/>
      <c r="H70" s="105"/>
      <c r="I70" s="105" t="s">
        <v>177</v>
      </c>
      <c r="J70" s="105"/>
      <c r="K70" s="105"/>
      <c r="L70" s="108">
        <f>C22</f>
        <v>0</v>
      </c>
      <c r="M70" s="107"/>
      <c r="N70" s="106"/>
      <c r="O70" s="108">
        <f>D22</f>
        <v>0</v>
      </c>
      <c r="P70" s="107"/>
      <c r="Q70" s="106"/>
      <c r="R70" s="108">
        <f>E22</f>
        <v>0</v>
      </c>
      <c r="S70" s="107"/>
      <c r="T70" s="106"/>
      <c r="U70" s="108">
        <f>F22</f>
        <v>0</v>
      </c>
      <c r="V70" s="107"/>
    </row>
    <row r="71" spans="1:22" ht="13.5" customHeight="1" hidden="1">
      <c r="A71" s="104"/>
      <c r="B71" s="104"/>
      <c r="C71" s="104"/>
      <c r="D71" s="104"/>
      <c r="E71" s="104"/>
      <c r="F71" s="206"/>
      <c r="G71" s="206"/>
      <c r="H71" s="105"/>
      <c r="I71" s="105"/>
      <c r="J71" s="105"/>
      <c r="K71" s="105"/>
      <c r="L71" s="106"/>
      <c r="M71" s="107"/>
      <c r="N71" s="106"/>
      <c r="O71" s="106"/>
      <c r="P71" s="107"/>
      <c r="Q71" s="106"/>
      <c r="R71" s="106"/>
      <c r="S71" s="107"/>
      <c r="T71" s="106"/>
      <c r="U71" s="106"/>
      <c r="V71" s="107"/>
    </row>
    <row r="72" spans="1:22" ht="13.5" customHeight="1" hidden="1">
      <c r="A72" s="104"/>
      <c r="B72" s="104"/>
      <c r="C72" s="104"/>
      <c r="D72" s="104"/>
      <c r="E72" s="104"/>
      <c r="F72" s="206"/>
      <c r="G72" s="206"/>
      <c r="H72" s="105"/>
      <c r="I72" s="108" t="s">
        <v>175</v>
      </c>
      <c r="J72" s="108"/>
      <c r="K72" s="108"/>
      <c r="L72" s="109" t="str">
        <f>'配布資料（グループ用）'!C50</f>
        <v>未入力</v>
      </c>
      <c r="M72" s="110"/>
      <c r="N72" s="108"/>
      <c r="O72" s="109" t="str">
        <f>'配布資料（グループ用）'!D50</f>
        <v>未入力</v>
      </c>
      <c r="P72" s="110"/>
      <c r="Q72" s="108"/>
      <c r="R72" s="111" t="str">
        <f>'配布資料（グループ用）'!E50</f>
        <v>未入力</v>
      </c>
      <c r="S72" s="110"/>
      <c r="T72" s="108"/>
      <c r="U72" s="109" t="str">
        <f>'配布資料（グループ用）'!F50</f>
        <v>未入力</v>
      </c>
      <c r="V72" s="110"/>
    </row>
    <row r="73" spans="1:22" ht="13.5" customHeight="1" hidden="1">
      <c r="A73" s="104"/>
      <c r="B73" s="104"/>
      <c r="C73" s="104"/>
      <c r="D73" s="104"/>
      <c r="E73" s="104"/>
      <c r="F73" s="104"/>
      <c r="G73" s="206"/>
      <c r="H73" s="309"/>
      <c r="I73" s="108" t="s">
        <v>163</v>
      </c>
      <c r="J73" s="108"/>
      <c r="K73" s="108"/>
      <c r="L73" s="108">
        <f>'Ａ社'!$C$20</f>
        <v>0</v>
      </c>
      <c r="M73" s="110"/>
      <c r="N73" s="108"/>
      <c r="O73" s="108">
        <f>'Ａ社'!$D$20</f>
        <v>0</v>
      </c>
      <c r="P73" s="110"/>
      <c r="Q73" s="108"/>
      <c r="R73" s="108">
        <f>'Ａ社'!$E$20</f>
        <v>0</v>
      </c>
      <c r="S73" s="110"/>
      <c r="T73" s="108"/>
      <c r="U73" s="108">
        <f>'Ａ社'!$F$20</f>
        <v>0</v>
      </c>
      <c r="V73" s="110"/>
    </row>
    <row r="74" spans="1:22" ht="13.5" customHeight="1" hidden="1">
      <c r="A74" s="104"/>
      <c r="B74" s="104"/>
      <c r="C74" s="104"/>
      <c r="D74" s="104"/>
      <c r="E74" s="104"/>
      <c r="F74" s="104"/>
      <c r="G74" s="206"/>
      <c r="H74" s="309"/>
      <c r="I74" s="108" t="s">
        <v>164</v>
      </c>
      <c r="J74" s="108"/>
      <c r="K74" s="108"/>
      <c r="L74" s="108">
        <f>'Ｂ社'!$C$20</f>
        <v>0</v>
      </c>
      <c r="M74" s="110"/>
      <c r="N74" s="108"/>
      <c r="O74" s="108">
        <f>'Ｂ社'!$D$20</f>
        <v>0</v>
      </c>
      <c r="P74" s="110"/>
      <c r="Q74" s="108"/>
      <c r="R74" s="108">
        <f>'Ｂ社'!$E$20</f>
        <v>0</v>
      </c>
      <c r="S74" s="110"/>
      <c r="T74" s="108"/>
      <c r="U74" s="108">
        <f>'Ｂ社'!$F$20</f>
        <v>0</v>
      </c>
      <c r="V74" s="110"/>
    </row>
    <row r="75" spans="1:22" ht="13.5" customHeight="1" hidden="1">
      <c r="A75" s="104"/>
      <c r="B75" s="104"/>
      <c r="C75" s="340"/>
      <c r="D75" s="104"/>
      <c r="E75" s="104"/>
      <c r="F75" s="108"/>
      <c r="G75" s="104"/>
      <c r="H75" s="309"/>
      <c r="I75" s="108" t="s">
        <v>165</v>
      </c>
      <c r="J75" s="108"/>
      <c r="K75" s="108"/>
      <c r="L75" s="108">
        <f>'Ｃ社'!$C$20</f>
        <v>0</v>
      </c>
      <c r="M75" s="110"/>
      <c r="N75" s="108"/>
      <c r="O75" s="108">
        <f>'Ｃ社'!$D$20</f>
        <v>0</v>
      </c>
      <c r="P75" s="110"/>
      <c r="Q75" s="108"/>
      <c r="R75" s="108">
        <f>'Ｃ社'!$E$20</f>
        <v>0</v>
      </c>
      <c r="S75" s="110"/>
      <c r="T75" s="108"/>
      <c r="U75" s="108">
        <f>'Ｃ社'!$F$20</f>
        <v>0</v>
      </c>
      <c r="V75" s="110"/>
    </row>
    <row r="76" spans="1:22" ht="13.5" customHeight="1" hidden="1">
      <c r="A76" s="104"/>
      <c r="B76" s="104"/>
      <c r="C76" s="104"/>
      <c r="D76" s="104"/>
      <c r="E76" s="104"/>
      <c r="F76" s="104"/>
      <c r="G76" s="104"/>
      <c r="H76" s="309"/>
      <c r="I76" s="108" t="s">
        <v>166</v>
      </c>
      <c r="J76" s="108"/>
      <c r="K76" s="108"/>
      <c r="L76" s="108">
        <f>'Ｄ社'!$C$20</f>
        <v>0</v>
      </c>
      <c r="M76" s="110"/>
      <c r="N76" s="108"/>
      <c r="O76" s="108">
        <f>'Ｄ社'!$D$20</f>
        <v>0</v>
      </c>
      <c r="P76" s="110"/>
      <c r="Q76" s="108"/>
      <c r="R76" s="108">
        <f>'Ｄ社'!$E$20</f>
        <v>0</v>
      </c>
      <c r="S76" s="110"/>
      <c r="T76" s="108"/>
      <c r="U76" s="108">
        <f>'Ｄ社'!$F$20</f>
        <v>0</v>
      </c>
      <c r="V76" s="110"/>
    </row>
    <row r="77" spans="1:22" ht="13.5" customHeight="1" hidden="1">
      <c r="A77" s="104"/>
      <c r="B77" s="104"/>
      <c r="C77" s="104"/>
      <c r="D77" s="104"/>
      <c r="E77" s="104"/>
      <c r="F77" s="104"/>
      <c r="G77" s="104"/>
      <c r="H77" s="309"/>
      <c r="I77" s="108"/>
      <c r="J77" s="108"/>
      <c r="K77" s="108"/>
      <c r="L77" s="108"/>
      <c r="M77" s="110"/>
      <c r="N77" s="108"/>
      <c r="O77" s="108"/>
      <c r="P77" s="110"/>
      <c r="Q77" s="108"/>
      <c r="R77" s="108"/>
      <c r="S77" s="110"/>
      <c r="T77" s="108"/>
      <c r="U77" s="108"/>
      <c r="V77" s="110"/>
    </row>
    <row r="78" spans="1:22" ht="13.5" customHeight="1" hidden="1">
      <c r="A78" s="104"/>
      <c r="B78" s="104"/>
      <c r="C78" s="104"/>
      <c r="D78" s="104"/>
      <c r="E78" s="104"/>
      <c r="F78" s="104"/>
      <c r="G78" s="104"/>
      <c r="H78" s="309"/>
      <c r="I78" s="108" t="s">
        <v>167</v>
      </c>
      <c r="J78" s="108"/>
      <c r="K78" s="108"/>
      <c r="L78" s="108">
        <f>'Ａ社'!$C$22</f>
        <v>0</v>
      </c>
      <c r="M78" s="110"/>
      <c r="N78" s="108"/>
      <c r="O78" s="108">
        <f>'Ａ社'!$D$22</f>
        <v>0</v>
      </c>
      <c r="P78" s="110"/>
      <c r="Q78" s="108"/>
      <c r="R78" s="108">
        <f>'Ａ社'!$E$22</f>
        <v>0</v>
      </c>
      <c r="S78" s="110"/>
      <c r="T78" s="108"/>
      <c r="U78" s="108">
        <f>'Ａ社'!$F$22</f>
        <v>0</v>
      </c>
      <c r="V78" s="110"/>
    </row>
    <row r="79" spans="1:22" ht="13.5" customHeight="1" hidden="1">
      <c r="A79" s="104"/>
      <c r="B79" s="104"/>
      <c r="C79" s="104"/>
      <c r="D79" s="104"/>
      <c r="E79" s="104"/>
      <c r="F79" s="104"/>
      <c r="G79" s="104"/>
      <c r="H79" s="309"/>
      <c r="I79" s="108" t="s">
        <v>168</v>
      </c>
      <c r="J79" s="108"/>
      <c r="K79" s="108"/>
      <c r="L79" s="108">
        <f>'Ｂ社'!$C$22</f>
        <v>0</v>
      </c>
      <c r="M79" s="110"/>
      <c r="N79" s="108"/>
      <c r="O79" s="108">
        <f>'Ｂ社'!$D$22</f>
        <v>0</v>
      </c>
      <c r="P79" s="110"/>
      <c r="Q79" s="108"/>
      <c r="R79" s="108">
        <f>'Ｂ社'!$E$22</f>
        <v>0</v>
      </c>
      <c r="S79" s="110"/>
      <c r="T79" s="108"/>
      <c r="U79" s="108">
        <f>'Ｂ社'!$F$22</f>
        <v>0</v>
      </c>
      <c r="V79" s="110"/>
    </row>
    <row r="80" spans="1:22" ht="13.5" customHeight="1" hidden="1">
      <c r="A80" s="104"/>
      <c r="B80" s="104"/>
      <c r="C80" s="104"/>
      <c r="D80" s="104"/>
      <c r="E80" s="104"/>
      <c r="F80" s="104"/>
      <c r="G80" s="104"/>
      <c r="H80" s="309"/>
      <c r="I80" s="108" t="s">
        <v>169</v>
      </c>
      <c r="J80" s="108"/>
      <c r="K80" s="108"/>
      <c r="L80" s="108">
        <f>'Ｃ社'!$C$22</f>
        <v>0</v>
      </c>
      <c r="M80" s="110"/>
      <c r="N80" s="108"/>
      <c r="O80" s="108">
        <f>'Ｃ社'!$D$22</f>
        <v>0</v>
      </c>
      <c r="P80" s="110"/>
      <c r="Q80" s="108"/>
      <c r="R80" s="108">
        <f>'Ｃ社'!$E$22</f>
        <v>0</v>
      </c>
      <c r="S80" s="110"/>
      <c r="T80" s="108"/>
      <c r="U80" s="108">
        <f>'Ｃ社'!$F$22</f>
        <v>0</v>
      </c>
      <c r="V80" s="110"/>
    </row>
    <row r="81" spans="1:22" ht="13.5" customHeight="1" hidden="1">
      <c r="A81" s="104"/>
      <c r="B81" s="104"/>
      <c r="C81" s="104"/>
      <c r="D81" s="104"/>
      <c r="E81" s="104"/>
      <c r="F81" s="104"/>
      <c r="G81" s="104"/>
      <c r="H81" s="309"/>
      <c r="I81" s="108" t="s">
        <v>170</v>
      </c>
      <c r="J81" s="108"/>
      <c r="K81" s="108"/>
      <c r="L81" s="108">
        <f>'Ｄ社'!$C$22</f>
        <v>0</v>
      </c>
      <c r="M81" s="110"/>
      <c r="N81" s="108"/>
      <c r="O81" s="108">
        <f>'Ｄ社'!$D$22</f>
        <v>0</v>
      </c>
      <c r="P81" s="110"/>
      <c r="Q81" s="108"/>
      <c r="R81" s="108">
        <f>'Ｄ社'!$E$22</f>
        <v>0</v>
      </c>
      <c r="S81" s="110"/>
      <c r="T81" s="108"/>
      <c r="U81" s="108">
        <f>'Ｄ社'!$F$22</f>
        <v>0</v>
      </c>
      <c r="V81" s="110"/>
    </row>
    <row r="82" spans="1:22" ht="13.5" customHeight="1" hidden="1">
      <c r="A82" s="104"/>
      <c r="B82" s="104"/>
      <c r="C82" s="104"/>
      <c r="D82" s="104"/>
      <c r="E82" s="104"/>
      <c r="F82" s="104"/>
      <c r="G82" s="104"/>
      <c r="H82" s="309"/>
      <c r="I82" s="108"/>
      <c r="J82" s="108"/>
      <c r="K82" s="108"/>
      <c r="L82" s="108"/>
      <c r="M82" s="110"/>
      <c r="N82" s="108"/>
      <c r="O82" s="108"/>
      <c r="P82" s="110"/>
      <c r="Q82" s="108"/>
      <c r="R82" s="108"/>
      <c r="S82" s="110"/>
      <c r="T82" s="108"/>
      <c r="U82" s="108"/>
      <c r="V82" s="110"/>
    </row>
    <row r="83" spans="1:22" ht="13.5" customHeight="1" hidden="1">
      <c r="A83" s="104"/>
      <c r="B83" s="104"/>
      <c r="C83" s="104"/>
      <c r="D83" s="104"/>
      <c r="E83" s="104"/>
      <c r="F83" s="104"/>
      <c r="G83" s="104"/>
      <c r="H83" s="309"/>
      <c r="I83" s="108" t="s">
        <v>173</v>
      </c>
      <c r="J83" s="108"/>
      <c r="K83" s="108"/>
      <c r="L83" s="108">
        <f>IF('配布資料（グループ用）'!$C$50="未入力",0,'Ａ社'!$L$32)</f>
        <v>0</v>
      </c>
      <c r="M83" s="110"/>
      <c r="N83" s="108"/>
      <c r="O83" s="108">
        <f>IF('配布資料（グループ用）'!$D$50="未入力",0,'Ａ社'!$O$32)</f>
        <v>0</v>
      </c>
      <c r="P83" s="110"/>
      <c r="Q83" s="108"/>
      <c r="R83" s="108">
        <f>IF('配布資料（グループ用）'!$E$50="未入力",0,'Ａ社'!$R$32)</f>
        <v>0</v>
      </c>
      <c r="S83" s="110"/>
      <c r="T83" s="108"/>
      <c r="U83" s="108">
        <f>IF('配布資料（グループ用）'!$F$50="未入力",0,'Ａ社'!$U$32)</f>
        <v>0</v>
      </c>
      <c r="V83" s="110"/>
    </row>
    <row r="84" spans="1:22" ht="13.5" customHeight="1" hidden="1">
      <c r="A84" s="104"/>
      <c r="B84" s="104"/>
      <c r="C84" s="104"/>
      <c r="D84" s="104"/>
      <c r="E84" s="104"/>
      <c r="F84" s="104"/>
      <c r="G84" s="104"/>
      <c r="H84" s="309"/>
      <c r="I84" s="108" t="s">
        <v>174</v>
      </c>
      <c r="J84" s="108"/>
      <c r="K84" s="108"/>
      <c r="L84" s="108">
        <f>IF('配布資料（グループ用）'!$C$50="未入力",0,'Ｂ社'!$L$32)</f>
        <v>0</v>
      </c>
      <c r="M84" s="110"/>
      <c r="N84" s="108"/>
      <c r="O84" s="108">
        <f>IF('配布資料（グループ用）'!$D$50="未入力",0,'Ｂ社'!$O$32)</f>
        <v>0</v>
      </c>
      <c r="P84" s="110"/>
      <c r="Q84" s="108"/>
      <c r="R84" s="108">
        <f>IF('配布資料（グループ用）'!$E$50="未入力",0,'Ｂ社'!$R$32)</f>
        <v>0</v>
      </c>
      <c r="S84" s="110"/>
      <c r="T84" s="108"/>
      <c r="U84" s="108">
        <f>IF('配布資料（グループ用）'!$F$50="未入力",0,'Ｂ社'!$U$32)</f>
        <v>0</v>
      </c>
      <c r="V84" s="110"/>
    </row>
    <row r="85" spans="1:22" ht="13.5" customHeight="1" hidden="1">
      <c r="A85" s="104"/>
      <c r="B85" s="104"/>
      <c r="C85" s="104"/>
      <c r="D85" s="104"/>
      <c r="E85" s="104"/>
      <c r="F85" s="104"/>
      <c r="G85" s="104"/>
      <c r="H85" s="309"/>
      <c r="I85" s="108" t="s">
        <v>171</v>
      </c>
      <c r="J85" s="108"/>
      <c r="K85" s="108"/>
      <c r="L85" s="108">
        <f>IF('配布資料（グループ用）'!$C$50="未入力",0,'Ｃ社'!$L$32)</f>
        <v>0</v>
      </c>
      <c r="M85" s="110"/>
      <c r="N85" s="108"/>
      <c r="O85" s="108">
        <f>IF('配布資料（グループ用）'!$D$50="未入力",0,'Ｃ社'!$O$32)</f>
        <v>0</v>
      </c>
      <c r="P85" s="110"/>
      <c r="Q85" s="108"/>
      <c r="R85" s="108">
        <f>IF('配布資料（グループ用）'!$E$50="未入力",0,'Ｃ社'!$R$32)</f>
        <v>0</v>
      </c>
      <c r="S85" s="110"/>
      <c r="T85" s="108"/>
      <c r="U85" s="108">
        <f>IF('配布資料（グループ用）'!$F$50="未入力",0,'Ｃ社'!$U$32)</f>
        <v>0</v>
      </c>
      <c r="V85" s="110"/>
    </row>
    <row r="86" spans="1:22" ht="13.5" customHeight="1" hidden="1">
      <c r="A86" s="104"/>
      <c r="B86" s="104"/>
      <c r="C86" s="104"/>
      <c r="D86" s="104"/>
      <c r="E86" s="104"/>
      <c r="F86" s="104"/>
      <c r="G86" s="104"/>
      <c r="H86" s="309"/>
      <c r="I86" s="108" t="s">
        <v>172</v>
      </c>
      <c r="J86" s="108"/>
      <c r="K86" s="108"/>
      <c r="L86" s="108">
        <f>IF('配布資料（グループ用）'!$C$50="未入力",0,'Ｄ社'!$L$32)</f>
        <v>0</v>
      </c>
      <c r="M86" s="110"/>
      <c r="N86" s="108"/>
      <c r="O86" s="108">
        <f>IF('配布資料（グループ用）'!$D$50="未入力",0,'Ｄ社'!$O$32)</f>
        <v>0</v>
      </c>
      <c r="P86" s="110"/>
      <c r="Q86" s="108"/>
      <c r="R86" s="108">
        <f>IF('配布資料（グループ用）'!$E$50="未入力",0,'Ｄ社'!$R$32)</f>
        <v>0</v>
      </c>
      <c r="S86" s="110"/>
      <c r="T86" s="108"/>
      <c r="U86" s="108">
        <f>IF('配布資料（グループ用）'!$F$50="未入力",0,'Ｄ社'!$U$32)</f>
        <v>0</v>
      </c>
      <c r="V86" s="110"/>
    </row>
    <row r="87" spans="1:22" ht="13.5" customHeight="1" hidden="1">
      <c r="A87" s="104"/>
      <c r="B87" s="104"/>
      <c r="C87" s="104"/>
      <c r="D87" s="104"/>
      <c r="E87" s="104"/>
      <c r="F87" s="104"/>
      <c r="G87" s="104"/>
      <c r="H87" s="309"/>
      <c r="I87" s="108"/>
      <c r="J87" s="108"/>
      <c r="K87" s="108"/>
      <c r="L87" s="108"/>
      <c r="M87" s="110"/>
      <c r="N87" s="108"/>
      <c r="O87" s="108"/>
      <c r="P87" s="110"/>
      <c r="Q87" s="108"/>
      <c r="R87" s="108"/>
      <c r="S87" s="110"/>
      <c r="T87" s="108"/>
      <c r="U87" s="108"/>
      <c r="V87" s="110"/>
    </row>
    <row r="88" spans="1:22" ht="13.5" customHeight="1" hidden="1">
      <c r="A88" s="104"/>
      <c r="B88" s="104"/>
      <c r="C88" s="104"/>
      <c r="D88" s="104"/>
      <c r="E88" s="104"/>
      <c r="F88" s="104"/>
      <c r="G88" s="104"/>
      <c r="H88" s="309"/>
      <c r="I88" s="108" t="s">
        <v>325</v>
      </c>
      <c r="J88" s="108"/>
      <c r="K88" s="108">
        <f>J30</f>
        <v>0</v>
      </c>
      <c r="L88" s="108">
        <f>J30</f>
        <v>0</v>
      </c>
      <c r="M88" s="110"/>
      <c r="N88" s="108">
        <f>L30</f>
        <v>0</v>
      </c>
      <c r="O88" s="108">
        <f>L30</f>
        <v>0</v>
      </c>
      <c r="P88" s="110"/>
      <c r="Q88" s="108">
        <f>O30</f>
        <v>2234043</v>
      </c>
      <c r="R88" s="108">
        <f>O30</f>
        <v>2234043</v>
      </c>
      <c r="S88" s="110"/>
      <c r="T88" s="108">
        <f>R30</f>
        <v>5887280</v>
      </c>
      <c r="U88" s="108">
        <f>R30</f>
        <v>5887280</v>
      </c>
      <c r="V88" s="110"/>
    </row>
    <row r="89" spans="1:22" ht="13.5" customHeight="1" hidden="1">
      <c r="A89" s="104"/>
      <c r="B89" s="104"/>
      <c r="C89" s="104"/>
      <c r="D89" s="104"/>
      <c r="E89" s="104"/>
      <c r="F89" s="104"/>
      <c r="G89" s="104"/>
      <c r="H89" s="309"/>
      <c r="I89" s="108" t="s">
        <v>272</v>
      </c>
      <c r="J89" s="108"/>
      <c r="K89" s="108">
        <f>J42</f>
        <v>5000000</v>
      </c>
      <c r="L89" s="108">
        <f>J42</f>
        <v>5000000</v>
      </c>
      <c r="M89" s="110"/>
      <c r="N89" s="108">
        <f>L42</f>
        <v>1700000</v>
      </c>
      <c r="O89" s="108">
        <f>L42</f>
        <v>1700000</v>
      </c>
      <c r="P89" s="110"/>
      <c r="Q89" s="108">
        <f>O42</f>
        <v>500000.4199999999</v>
      </c>
      <c r="R89" s="108">
        <f>O42</f>
        <v>500000.4199999999</v>
      </c>
      <c r="S89" s="110"/>
      <c r="T89" s="108">
        <f>R42</f>
        <v>500000.6200000001</v>
      </c>
      <c r="U89" s="108">
        <f>R42</f>
        <v>500000.6200000001</v>
      </c>
      <c r="V89" s="110"/>
    </row>
    <row r="90" spans="1:22" ht="13.5" customHeight="1" hidden="1">
      <c r="A90" s="104"/>
      <c r="B90" s="104"/>
      <c r="C90" s="104"/>
      <c r="D90" s="104"/>
      <c r="E90" s="104"/>
      <c r="F90" s="104"/>
      <c r="G90" s="104"/>
      <c r="H90" s="309"/>
      <c r="I90" s="108" t="s">
        <v>220</v>
      </c>
      <c r="J90" s="108"/>
      <c r="K90" s="108"/>
      <c r="L90" s="108">
        <f>'配布資料（グループ用）'!$F$27</f>
        <v>800</v>
      </c>
      <c r="M90" s="110"/>
      <c r="N90" s="108"/>
      <c r="O90" s="108">
        <f>'配布資料（グループ用）'!$F$28</f>
        <v>1200</v>
      </c>
      <c r="P90" s="110"/>
      <c r="Q90" s="108"/>
      <c r="R90" s="108">
        <f>'配布資料（グループ用）'!$F$29</f>
        <v>1600</v>
      </c>
      <c r="S90" s="110"/>
      <c r="T90" s="108"/>
      <c r="U90" s="108">
        <f>'配布資料（グループ用）'!$F$30</f>
        <v>1200</v>
      </c>
      <c r="V90" s="110"/>
    </row>
    <row r="91" spans="1:22" ht="13.5" customHeight="1" hidden="1">
      <c r="A91" s="104"/>
      <c r="B91" s="104"/>
      <c r="C91" s="104"/>
      <c r="D91" s="104"/>
      <c r="E91" s="104"/>
      <c r="F91" s="104"/>
      <c r="G91" s="104"/>
      <c r="H91" s="309"/>
      <c r="I91" s="108" t="s">
        <v>221</v>
      </c>
      <c r="J91" s="108"/>
      <c r="K91" s="108"/>
      <c r="L91" s="108">
        <f>'Ａ社'!L48+'Ｂ社'!L48+'Ｃ社'!L48+'Ｄ社'!L48</f>
        <v>0</v>
      </c>
      <c r="M91" s="110"/>
      <c r="N91" s="108"/>
      <c r="O91" s="108">
        <f>'Ａ社'!O48+'Ｂ社'!O48+'Ｃ社'!O48+'Ｄ社'!O48</f>
        <v>0</v>
      </c>
      <c r="P91" s="110"/>
      <c r="Q91" s="108"/>
      <c r="R91" s="108">
        <f>'Ａ社'!R48+'Ｂ社'!R48+'Ｃ社'!R48+'Ｄ社'!R48</f>
        <v>0</v>
      </c>
      <c r="S91" s="110"/>
      <c r="T91" s="108"/>
      <c r="U91" s="108">
        <f>'Ａ社'!U48+'Ｂ社'!U48+'Ｃ社'!U48+'Ｄ社'!U48</f>
        <v>0</v>
      </c>
      <c r="V91" s="110"/>
    </row>
    <row r="92" spans="3:8" ht="13.5" customHeight="1">
      <c r="C92" s="9"/>
      <c r="F92" s="9"/>
      <c r="G92" s="9"/>
      <c r="H92" s="17"/>
    </row>
    <row r="93" spans="3:8" ht="13.5" customHeight="1">
      <c r="C93" s="9"/>
      <c r="F93" s="9"/>
      <c r="G93" s="9"/>
      <c r="H93" s="17"/>
    </row>
    <row r="94" spans="3:8" ht="13.5" customHeight="1">
      <c r="C94" s="9"/>
      <c r="F94" s="9"/>
      <c r="G94" s="9"/>
      <c r="H94" s="17"/>
    </row>
    <row r="95" spans="3:8" ht="13.5" customHeight="1">
      <c r="C95" s="9"/>
      <c r="F95" s="9"/>
      <c r="G95" s="9"/>
      <c r="H95" s="17"/>
    </row>
    <row r="96" spans="3:8" ht="13.5" customHeight="1">
      <c r="C96" s="9"/>
      <c r="F96" s="9"/>
      <c r="G96" s="9"/>
      <c r="H96" s="17"/>
    </row>
    <row r="97" spans="3:8" ht="13.5" customHeight="1">
      <c r="C97" s="9"/>
      <c r="F97" s="9"/>
      <c r="G97" s="9"/>
      <c r="H97" s="17"/>
    </row>
    <row r="98" spans="3:8" ht="13.5" customHeight="1">
      <c r="C98" s="9"/>
      <c r="F98" s="9"/>
      <c r="G98" s="9"/>
      <c r="H98" s="17"/>
    </row>
    <row r="99" spans="3:8" ht="13.5" customHeight="1">
      <c r="C99" s="9"/>
      <c r="F99" s="9"/>
      <c r="G99" s="9"/>
      <c r="H99" s="17"/>
    </row>
    <row r="100" spans="3:8" ht="13.5" customHeight="1">
      <c r="C100" s="9"/>
      <c r="F100" s="9"/>
      <c r="G100" s="9"/>
      <c r="H100" s="17"/>
    </row>
    <row r="101" spans="3:8" ht="13.5" customHeight="1">
      <c r="C101" s="9"/>
      <c r="F101" s="9"/>
      <c r="G101" s="9"/>
      <c r="H101" s="17"/>
    </row>
    <row r="102" spans="3:8" ht="13.5" customHeight="1">
      <c r="C102" s="9"/>
      <c r="F102" s="9"/>
      <c r="G102" s="9"/>
      <c r="H102" s="17"/>
    </row>
    <row r="103" spans="3:8" ht="13.5" customHeight="1">
      <c r="C103" s="9"/>
      <c r="F103" s="9"/>
      <c r="G103" s="9"/>
      <c r="H103" s="17"/>
    </row>
    <row r="104" spans="3:8" ht="13.5" customHeight="1">
      <c r="C104" s="9"/>
      <c r="F104" s="9"/>
      <c r="G104" s="9"/>
      <c r="H104" s="17"/>
    </row>
    <row r="105" spans="3:8" ht="13.5" customHeight="1">
      <c r="C105" s="9"/>
      <c r="F105" s="9"/>
      <c r="G105" s="9"/>
      <c r="H105" s="17"/>
    </row>
    <row r="106" spans="3:8" ht="13.5" customHeight="1">
      <c r="C106" s="9"/>
      <c r="F106" s="9"/>
      <c r="G106" s="9"/>
      <c r="H106" s="17"/>
    </row>
    <row r="107" spans="3:8" ht="13.5" customHeight="1">
      <c r="C107" s="9"/>
      <c r="F107" s="9"/>
      <c r="G107" s="9"/>
      <c r="H107" s="17"/>
    </row>
    <row r="108" spans="3:8" ht="13.5" customHeight="1">
      <c r="C108" s="9"/>
      <c r="F108" s="9"/>
      <c r="G108" s="9"/>
      <c r="H108" s="17"/>
    </row>
    <row r="109" spans="3:8" ht="13.5" customHeight="1">
      <c r="C109" s="9"/>
      <c r="F109" s="9"/>
      <c r="G109" s="9"/>
      <c r="H109" s="17"/>
    </row>
    <row r="110" spans="3:8" ht="13.5" customHeight="1">
      <c r="C110" s="9"/>
      <c r="F110" s="9"/>
      <c r="G110" s="9"/>
      <c r="H110" s="17"/>
    </row>
    <row r="111" spans="3:8" ht="13.5" customHeight="1">
      <c r="C111" s="9"/>
      <c r="F111" s="9"/>
      <c r="G111" s="9"/>
      <c r="H111" s="17"/>
    </row>
    <row r="112" spans="3:8" ht="13.5" customHeight="1">
      <c r="C112" s="9"/>
      <c r="F112" s="9"/>
      <c r="G112" s="9"/>
      <c r="H112" s="17"/>
    </row>
    <row r="113" spans="3:8" ht="13.5" customHeight="1">
      <c r="C113" s="9"/>
      <c r="F113" s="9"/>
      <c r="G113" s="9"/>
      <c r="H113" s="17"/>
    </row>
    <row r="114" spans="3:8" ht="13.5" customHeight="1">
      <c r="C114" s="9"/>
      <c r="F114" s="9"/>
      <c r="G114" s="9"/>
      <c r="H114" s="17"/>
    </row>
    <row r="115" spans="3:8" ht="13.5" customHeight="1">
      <c r="C115" s="9"/>
      <c r="F115" s="9"/>
      <c r="G115" s="9"/>
      <c r="H115" s="17"/>
    </row>
    <row r="116" spans="3:8" ht="13.5" customHeight="1">
      <c r="C116" s="9"/>
      <c r="F116" s="9"/>
      <c r="G116" s="9"/>
      <c r="H116" s="17"/>
    </row>
    <row r="117" spans="3:8" ht="13.5" customHeight="1">
      <c r="C117" s="9"/>
      <c r="F117" s="9"/>
      <c r="G117" s="9"/>
      <c r="H117" s="17"/>
    </row>
    <row r="118" spans="3:8" ht="13.5" customHeight="1">
      <c r="C118" s="9"/>
      <c r="F118" s="9"/>
      <c r="G118" s="9"/>
      <c r="H118" s="17"/>
    </row>
    <row r="119" spans="3:8" ht="13.5" customHeight="1">
      <c r="C119" s="9"/>
      <c r="F119" s="9"/>
      <c r="G119" s="9"/>
      <c r="H119" s="17"/>
    </row>
    <row r="120" spans="3:8" ht="13.5" customHeight="1">
      <c r="C120" s="9"/>
      <c r="F120" s="9"/>
      <c r="G120" s="9"/>
      <c r="H120" s="17"/>
    </row>
    <row r="121" spans="3:8" ht="13.5" customHeight="1">
      <c r="C121" s="9"/>
      <c r="F121" s="9"/>
      <c r="G121" s="9"/>
      <c r="H121" s="17"/>
    </row>
    <row r="122" spans="3:8" ht="13.5" customHeight="1">
      <c r="C122" s="9"/>
      <c r="F122" s="9"/>
      <c r="G122" s="9"/>
      <c r="H122" s="17"/>
    </row>
    <row r="123" spans="3:8" ht="13.5" customHeight="1">
      <c r="C123" s="9"/>
      <c r="F123" s="9"/>
      <c r="G123" s="9"/>
      <c r="H123" s="17"/>
    </row>
    <row r="124" spans="3:8" ht="13.5" customHeight="1">
      <c r="C124" s="9"/>
      <c r="F124" s="9"/>
      <c r="G124" s="9"/>
      <c r="H124" s="17"/>
    </row>
    <row r="125" spans="3:8" ht="13.5" customHeight="1">
      <c r="C125" s="9"/>
      <c r="F125" s="9"/>
      <c r="G125" s="9"/>
      <c r="H125" s="17"/>
    </row>
    <row r="126" spans="3:8" ht="13.5" customHeight="1">
      <c r="C126" s="9"/>
      <c r="F126" s="9"/>
      <c r="G126" s="9"/>
      <c r="H126" s="17"/>
    </row>
    <row r="127" spans="3:8" ht="13.5" customHeight="1">
      <c r="C127" s="9"/>
      <c r="F127" s="9"/>
      <c r="G127" s="9"/>
      <c r="H127" s="17"/>
    </row>
    <row r="128" spans="3:8" ht="13.5" customHeight="1">
      <c r="C128" s="9"/>
      <c r="F128" s="9"/>
      <c r="G128" s="9"/>
      <c r="H128" s="17"/>
    </row>
    <row r="129" spans="3:8" ht="13.5" customHeight="1">
      <c r="C129" s="9"/>
      <c r="F129" s="9"/>
      <c r="G129" s="9"/>
      <c r="H129" s="17"/>
    </row>
    <row r="130" spans="3:8" ht="13.5" customHeight="1">
      <c r="C130" s="9"/>
      <c r="F130" s="9"/>
      <c r="G130" s="9"/>
      <c r="H130" s="17"/>
    </row>
    <row r="131" spans="3:8" ht="13.5" customHeight="1">
      <c r="C131" s="9"/>
      <c r="F131" s="9"/>
      <c r="G131" s="9"/>
      <c r="H131" s="17"/>
    </row>
    <row r="132" spans="3:8" ht="13.5" customHeight="1">
      <c r="C132" s="9"/>
      <c r="F132" s="9"/>
      <c r="G132" s="9"/>
      <c r="H132" s="17"/>
    </row>
    <row r="133" spans="3:8" ht="13.5" customHeight="1">
      <c r="C133" s="9"/>
      <c r="F133" s="9"/>
      <c r="G133" s="9"/>
      <c r="H133" s="17"/>
    </row>
    <row r="134" spans="3:8" ht="13.5" customHeight="1">
      <c r="C134" s="9"/>
      <c r="F134" s="9"/>
      <c r="G134" s="9"/>
      <c r="H134" s="17"/>
    </row>
    <row r="135" spans="3:8" ht="13.5" customHeight="1">
      <c r="C135" s="9"/>
      <c r="F135" s="9"/>
      <c r="G135" s="9"/>
      <c r="H135" s="17"/>
    </row>
    <row r="136" spans="3:8" ht="13.5" customHeight="1">
      <c r="C136" s="9"/>
      <c r="F136" s="9"/>
      <c r="G136" s="9"/>
      <c r="H136" s="17"/>
    </row>
    <row r="137" spans="3:8" ht="13.5" customHeight="1">
      <c r="C137" s="9"/>
      <c r="F137" s="9"/>
      <c r="G137" s="9"/>
      <c r="H137" s="17"/>
    </row>
    <row r="138" spans="3:8" ht="13.5" customHeight="1">
      <c r="C138" s="9"/>
      <c r="F138" s="9"/>
      <c r="G138" s="9"/>
      <c r="H138" s="17"/>
    </row>
    <row r="139" spans="3:8" ht="13.5" customHeight="1">
      <c r="C139" s="9"/>
      <c r="F139" s="9"/>
      <c r="G139" s="9"/>
      <c r="H139" s="17"/>
    </row>
    <row r="140" spans="3:8" ht="13.5" customHeight="1">
      <c r="C140" s="9"/>
      <c r="F140" s="9"/>
      <c r="G140" s="9"/>
      <c r="H140" s="17"/>
    </row>
    <row r="141" spans="3:8" ht="13.5" customHeight="1">
      <c r="C141" s="9"/>
      <c r="F141" s="9"/>
      <c r="G141" s="9"/>
      <c r="H141" s="17"/>
    </row>
    <row r="142" spans="3:8" ht="13.5" customHeight="1">
      <c r="C142" s="9"/>
      <c r="F142" s="9"/>
      <c r="G142" s="9"/>
      <c r="H142" s="17"/>
    </row>
    <row r="143" spans="3:8" ht="13.5" customHeight="1">
      <c r="C143" s="9"/>
      <c r="F143" s="9"/>
      <c r="G143" s="9"/>
      <c r="H143" s="17"/>
    </row>
    <row r="144" spans="3:8" ht="13.5" customHeight="1">
      <c r="C144" s="9"/>
      <c r="F144" s="9"/>
      <c r="G144" s="9"/>
      <c r="H144" s="17"/>
    </row>
    <row r="145" spans="3:8" ht="13.5" customHeight="1">
      <c r="C145" s="9"/>
      <c r="F145" s="9"/>
      <c r="G145" s="9"/>
      <c r="H145" s="17"/>
    </row>
    <row r="146" spans="3:8" ht="13.5" customHeight="1">
      <c r="C146" s="9"/>
      <c r="F146" s="9"/>
      <c r="G146" s="9"/>
      <c r="H146" s="17"/>
    </row>
    <row r="147" spans="3:8" ht="13.5" customHeight="1">
      <c r="C147" s="9"/>
      <c r="F147" s="9"/>
      <c r="G147" s="9"/>
      <c r="H147" s="17"/>
    </row>
    <row r="148" spans="3:8" ht="13.5" customHeight="1">
      <c r="C148" s="9"/>
      <c r="F148" s="9"/>
      <c r="G148" s="9"/>
      <c r="H148" s="17"/>
    </row>
    <row r="149" spans="3:8" ht="13.5" customHeight="1">
      <c r="C149" s="9"/>
      <c r="F149" s="9"/>
      <c r="G149" s="9"/>
      <c r="H149" s="17"/>
    </row>
    <row r="150" spans="3:8" ht="13.5" customHeight="1">
      <c r="C150" s="9"/>
      <c r="F150" s="9"/>
      <c r="G150" s="9"/>
      <c r="H150" s="17"/>
    </row>
    <row r="151" spans="3:8" ht="13.5" customHeight="1">
      <c r="C151" s="9"/>
      <c r="F151" s="9"/>
      <c r="G151" s="9"/>
      <c r="H151" s="17"/>
    </row>
    <row r="152" spans="3:8" ht="13.5" customHeight="1">
      <c r="C152" s="9"/>
      <c r="F152" s="9"/>
      <c r="G152" s="9"/>
      <c r="H152" s="17"/>
    </row>
    <row r="153" spans="3:8" ht="13.5" customHeight="1">
      <c r="C153" s="9"/>
      <c r="F153" s="9"/>
      <c r="G153" s="9"/>
      <c r="H153" s="17"/>
    </row>
    <row r="154" spans="3:8" ht="13.5" customHeight="1">
      <c r="C154" s="9"/>
      <c r="F154" s="9"/>
      <c r="G154" s="9"/>
      <c r="H154" s="17"/>
    </row>
    <row r="155" spans="3:8" ht="13.5" customHeight="1">
      <c r="C155" s="9"/>
      <c r="F155" s="9"/>
      <c r="G155" s="9"/>
      <c r="H155" s="17"/>
    </row>
    <row r="156" spans="3:8" ht="13.5" customHeight="1">
      <c r="C156" s="9"/>
      <c r="F156" s="9"/>
      <c r="G156" s="9"/>
      <c r="H156" s="17"/>
    </row>
    <row r="157" spans="3:8" ht="13.5" customHeight="1">
      <c r="C157" s="9"/>
      <c r="F157" s="9"/>
      <c r="G157" s="9"/>
      <c r="H157" s="17"/>
    </row>
    <row r="158" spans="3:8" ht="13.5" customHeight="1">
      <c r="C158" s="9"/>
      <c r="F158" s="9"/>
      <c r="G158" s="9"/>
      <c r="H158" s="17"/>
    </row>
    <row r="159" spans="3:8" ht="13.5" customHeight="1">
      <c r="C159" s="9"/>
      <c r="F159" s="9"/>
      <c r="G159" s="9"/>
      <c r="H159" s="17"/>
    </row>
    <row r="160" spans="3:8" ht="13.5" customHeight="1">
      <c r="C160" s="9"/>
      <c r="F160" s="9"/>
      <c r="G160" s="9"/>
      <c r="H160" s="17"/>
    </row>
    <row r="161" spans="3:8" ht="13.5" customHeight="1">
      <c r="C161" s="9"/>
      <c r="F161" s="9"/>
      <c r="G161" s="9"/>
      <c r="H161" s="17"/>
    </row>
    <row r="162" spans="3:8" ht="13.5" customHeight="1">
      <c r="C162" s="9"/>
      <c r="F162" s="9"/>
      <c r="G162" s="9"/>
      <c r="H162" s="17"/>
    </row>
    <row r="163" spans="3:8" ht="13.5" customHeight="1">
      <c r="C163" s="9"/>
      <c r="F163" s="9"/>
      <c r="G163" s="9"/>
      <c r="H163" s="17"/>
    </row>
    <row r="164" spans="3:8" ht="13.5" customHeight="1">
      <c r="C164" s="9"/>
      <c r="F164" s="9"/>
      <c r="G164" s="9"/>
      <c r="H164" s="17"/>
    </row>
    <row r="165" spans="3:8" ht="13.5" customHeight="1">
      <c r="C165" s="9"/>
      <c r="F165" s="9"/>
      <c r="G165" s="9"/>
      <c r="H165" s="17"/>
    </row>
    <row r="166" spans="3:8" ht="13.5" customHeight="1">
      <c r="C166" s="9"/>
      <c r="F166" s="9"/>
      <c r="G166" s="9"/>
      <c r="H166" s="17"/>
    </row>
    <row r="167" spans="3:8" ht="13.5" customHeight="1">
      <c r="C167" s="9"/>
      <c r="F167" s="9"/>
      <c r="G167" s="9"/>
      <c r="H167" s="17"/>
    </row>
    <row r="168" spans="3:8" ht="13.5" customHeight="1">
      <c r="C168" s="9"/>
      <c r="F168" s="9"/>
      <c r="G168" s="9"/>
      <c r="H168" s="17"/>
    </row>
    <row r="169" spans="3:8" ht="13.5" customHeight="1">
      <c r="C169" s="9"/>
      <c r="F169" s="9"/>
      <c r="G169" s="9"/>
      <c r="H169" s="17"/>
    </row>
    <row r="170" spans="3:8" ht="13.5" customHeight="1">
      <c r="C170" s="9"/>
      <c r="F170" s="9"/>
      <c r="G170" s="9"/>
      <c r="H170" s="17"/>
    </row>
    <row r="171" spans="3:8" ht="13.5" customHeight="1">
      <c r="C171" s="9"/>
      <c r="F171" s="9"/>
      <c r="G171" s="9"/>
      <c r="H171" s="17"/>
    </row>
    <row r="172" spans="3:8" ht="13.5" customHeight="1">
      <c r="C172" s="9"/>
      <c r="F172" s="9"/>
      <c r="G172" s="9"/>
      <c r="H172" s="17"/>
    </row>
    <row r="173" spans="3:8" ht="13.5" customHeight="1">
      <c r="C173" s="9"/>
      <c r="F173" s="9"/>
      <c r="G173" s="9"/>
      <c r="H173" s="17"/>
    </row>
    <row r="174" spans="3:8" ht="13.5" customHeight="1">
      <c r="C174" s="9"/>
      <c r="F174" s="9"/>
      <c r="G174" s="9"/>
      <c r="H174" s="17"/>
    </row>
    <row r="175" spans="3:8" ht="13.5" customHeight="1">
      <c r="C175" s="9"/>
      <c r="F175" s="9"/>
      <c r="G175" s="9"/>
      <c r="H175" s="17"/>
    </row>
    <row r="176" spans="3:8" ht="13.5" customHeight="1">
      <c r="C176" s="9"/>
      <c r="F176" s="9"/>
      <c r="G176" s="9"/>
      <c r="H176" s="17"/>
    </row>
    <row r="177" spans="3:8" ht="13.5" customHeight="1">
      <c r="C177" s="9"/>
      <c r="F177" s="9"/>
      <c r="G177" s="9"/>
      <c r="H177" s="17"/>
    </row>
    <row r="178" spans="3:8" ht="13.5" customHeight="1">
      <c r="C178" s="9"/>
      <c r="F178" s="9"/>
      <c r="G178" s="9"/>
      <c r="H178" s="17"/>
    </row>
    <row r="179" spans="3:8" ht="13.5" customHeight="1">
      <c r="C179" s="9"/>
      <c r="F179" s="9"/>
      <c r="G179" s="9"/>
      <c r="H179" s="17"/>
    </row>
    <row r="180" spans="3:8" ht="13.5" customHeight="1">
      <c r="C180" s="9"/>
      <c r="F180" s="9"/>
      <c r="G180" s="9"/>
      <c r="H180" s="17"/>
    </row>
    <row r="181" spans="3:8" ht="13.5" customHeight="1">
      <c r="C181" s="9"/>
      <c r="F181" s="9"/>
      <c r="G181" s="9"/>
      <c r="H181" s="17"/>
    </row>
    <row r="182" spans="3:8" ht="13.5" customHeight="1">
      <c r="C182" s="9"/>
      <c r="F182" s="9"/>
      <c r="G182" s="9"/>
      <c r="H182" s="17"/>
    </row>
    <row r="183" spans="3:8" ht="13.5" customHeight="1">
      <c r="C183" s="9"/>
      <c r="F183" s="9"/>
      <c r="G183" s="9"/>
      <c r="H183" s="17"/>
    </row>
    <row r="184" spans="3:8" ht="13.5" customHeight="1">
      <c r="C184" s="9"/>
      <c r="F184" s="9"/>
      <c r="G184" s="9"/>
      <c r="H184" s="17"/>
    </row>
    <row r="185" spans="3:8" ht="13.5" customHeight="1">
      <c r="C185" s="9"/>
      <c r="F185" s="9"/>
      <c r="G185" s="9"/>
      <c r="H185" s="17"/>
    </row>
    <row r="186" spans="3:8" ht="13.5" customHeight="1">
      <c r="C186" s="9"/>
      <c r="F186" s="9"/>
      <c r="G186" s="9"/>
      <c r="H186" s="17"/>
    </row>
    <row r="187" spans="3:8" ht="13.5" customHeight="1">
      <c r="C187" s="9"/>
      <c r="F187" s="9"/>
      <c r="G187" s="9"/>
      <c r="H187" s="17"/>
    </row>
    <row r="188" spans="3:8" ht="13.5" customHeight="1">
      <c r="C188" s="9"/>
      <c r="F188" s="9"/>
      <c r="G188" s="9"/>
      <c r="H188" s="17"/>
    </row>
    <row r="189" spans="3:8" ht="13.5" customHeight="1">
      <c r="C189" s="9"/>
      <c r="F189" s="9"/>
      <c r="G189" s="9"/>
      <c r="H189" s="17"/>
    </row>
    <row r="190" spans="3:8" ht="13.5" customHeight="1">
      <c r="C190" s="9"/>
      <c r="F190" s="9"/>
      <c r="G190" s="9"/>
      <c r="H190" s="17"/>
    </row>
    <row r="191" spans="3:8" ht="13.5" customHeight="1">
      <c r="C191" s="9"/>
      <c r="F191" s="9"/>
      <c r="G191" s="9"/>
      <c r="H191" s="17"/>
    </row>
    <row r="192" spans="3:8" ht="13.5" customHeight="1">
      <c r="C192" s="9"/>
      <c r="F192" s="9"/>
      <c r="G192" s="9"/>
      <c r="H192" s="17"/>
    </row>
    <row r="193" spans="3:8" ht="13.5" customHeight="1">
      <c r="C193" s="9"/>
      <c r="F193" s="9"/>
      <c r="G193" s="9"/>
      <c r="H193" s="17"/>
    </row>
    <row r="194" spans="3:8" ht="13.5" customHeight="1">
      <c r="C194" s="9"/>
      <c r="F194" s="9"/>
      <c r="G194" s="9"/>
      <c r="H194" s="17"/>
    </row>
    <row r="195" spans="3:8" ht="13.5" customHeight="1">
      <c r="C195" s="9"/>
      <c r="F195" s="9"/>
      <c r="G195" s="9"/>
      <c r="H195" s="17"/>
    </row>
    <row r="196" spans="3:8" ht="13.5" customHeight="1">
      <c r="C196" s="9"/>
      <c r="F196" s="9"/>
      <c r="G196" s="9"/>
      <c r="H196" s="17"/>
    </row>
    <row r="197" spans="3:8" ht="13.5" customHeight="1">
      <c r="C197" s="9"/>
      <c r="F197" s="9"/>
      <c r="G197" s="9"/>
      <c r="H197" s="17"/>
    </row>
    <row r="198" spans="3:8" ht="13.5" customHeight="1">
      <c r="C198" s="9"/>
      <c r="F198" s="9"/>
      <c r="G198" s="9"/>
      <c r="H198" s="17"/>
    </row>
    <row r="199" spans="3:8" ht="13.5" customHeight="1">
      <c r="C199" s="9"/>
      <c r="F199" s="9"/>
      <c r="G199" s="9"/>
      <c r="H199" s="17"/>
    </row>
    <row r="200" spans="3:8" ht="13.5" customHeight="1">
      <c r="C200" s="9"/>
      <c r="F200" s="9"/>
      <c r="G200" s="9"/>
      <c r="H200" s="17"/>
    </row>
    <row r="201" spans="3:8" ht="13.5" customHeight="1">
      <c r="C201" s="9"/>
      <c r="F201" s="9"/>
      <c r="G201" s="9"/>
      <c r="H201" s="17"/>
    </row>
    <row r="202" spans="3:8" ht="13.5" customHeight="1">
      <c r="C202" s="9"/>
      <c r="F202" s="9"/>
      <c r="G202" s="9"/>
      <c r="H202" s="17"/>
    </row>
    <row r="203" spans="3:8" ht="13.5" customHeight="1">
      <c r="C203" s="9"/>
      <c r="F203" s="9"/>
      <c r="G203" s="9"/>
      <c r="H203" s="17"/>
    </row>
    <row r="204" spans="3:8" ht="13.5" customHeight="1">
      <c r="C204" s="9"/>
      <c r="F204" s="9"/>
      <c r="G204" s="9"/>
      <c r="H204" s="17"/>
    </row>
    <row r="205" spans="3:8" ht="13.5" customHeight="1">
      <c r="C205" s="9"/>
      <c r="F205" s="9"/>
      <c r="G205" s="9"/>
      <c r="H205" s="17"/>
    </row>
    <row r="206" spans="3:8" ht="13.5" customHeight="1">
      <c r="C206" s="9"/>
      <c r="F206" s="9"/>
      <c r="G206" s="9"/>
      <c r="H206" s="17"/>
    </row>
    <row r="207" spans="3:8" ht="13.5" customHeight="1">
      <c r="C207" s="9"/>
      <c r="F207" s="9"/>
      <c r="G207" s="9"/>
      <c r="H207" s="17"/>
    </row>
    <row r="208" spans="3:8" ht="13.5" customHeight="1">
      <c r="C208" s="9"/>
      <c r="F208" s="9"/>
      <c r="G208" s="9"/>
      <c r="H208" s="17"/>
    </row>
    <row r="209" spans="3:8" ht="13.5" customHeight="1">
      <c r="C209" s="9"/>
      <c r="F209" s="9"/>
      <c r="G209" s="9"/>
      <c r="H209" s="17"/>
    </row>
    <row r="210" spans="3:8" ht="13.5" customHeight="1">
      <c r="C210" s="9"/>
      <c r="F210" s="9"/>
      <c r="G210" s="9"/>
      <c r="H210" s="17"/>
    </row>
    <row r="211" spans="3:8" ht="13.5" customHeight="1">
      <c r="C211" s="9"/>
      <c r="F211" s="9"/>
      <c r="G211" s="9"/>
      <c r="H211" s="17"/>
    </row>
    <row r="212" spans="3:8" ht="13.5" customHeight="1">
      <c r="C212" s="9"/>
      <c r="F212" s="9"/>
      <c r="G212" s="9"/>
      <c r="H212" s="17"/>
    </row>
    <row r="213" spans="3:8" ht="13.5" customHeight="1">
      <c r="C213" s="9"/>
      <c r="F213" s="9"/>
      <c r="G213" s="9"/>
      <c r="H213" s="17"/>
    </row>
    <row r="214" spans="3:8" ht="13.5" customHeight="1">
      <c r="C214" s="9"/>
      <c r="F214" s="9"/>
      <c r="G214" s="9"/>
      <c r="H214" s="17"/>
    </row>
    <row r="215" spans="3:8" ht="13.5" customHeight="1">
      <c r="C215" s="9"/>
      <c r="F215" s="9"/>
      <c r="G215" s="9"/>
      <c r="H215" s="17"/>
    </row>
    <row r="216" spans="3:8" ht="13.5" customHeight="1">
      <c r="C216" s="9"/>
      <c r="F216" s="9"/>
      <c r="G216" s="9"/>
      <c r="H216" s="17"/>
    </row>
    <row r="217" spans="3:8" ht="13.5" customHeight="1">
      <c r="C217" s="9"/>
      <c r="F217" s="9"/>
      <c r="G217" s="9"/>
      <c r="H217" s="17"/>
    </row>
    <row r="218" spans="3:8" ht="13.5" customHeight="1">
      <c r="C218" s="9"/>
      <c r="F218" s="9"/>
      <c r="G218" s="9"/>
      <c r="H218" s="17"/>
    </row>
    <row r="219" spans="3:8" ht="13.5" customHeight="1">
      <c r="C219" s="9"/>
      <c r="F219" s="9"/>
      <c r="G219" s="9"/>
      <c r="H219" s="17"/>
    </row>
    <row r="220" spans="3:8" ht="13.5" customHeight="1">
      <c r="C220" s="9"/>
      <c r="F220" s="9"/>
      <c r="G220" s="9"/>
      <c r="H220" s="17"/>
    </row>
    <row r="221" spans="3:8" ht="13.5" customHeight="1">
      <c r="C221" s="9"/>
      <c r="F221" s="9"/>
      <c r="G221" s="9"/>
      <c r="H221" s="17"/>
    </row>
    <row r="222" spans="3:8" ht="13.5" customHeight="1">
      <c r="C222" s="9"/>
      <c r="F222" s="9"/>
      <c r="G222" s="9"/>
      <c r="H222" s="17"/>
    </row>
    <row r="223" spans="3:8" ht="13.5" customHeight="1">
      <c r="C223" s="9"/>
      <c r="F223" s="9"/>
      <c r="G223" s="9"/>
      <c r="H223" s="17"/>
    </row>
    <row r="224" spans="3:8" ht="13.5" customHeight="1">
      <c r="C224" s="9"/>
      <c r="F224" s="9"/>
      <c r="G224" s="9"/>
      <c r="H224" s="17"/>
    </row>
    <row r="225" spans="3:8" ht="13.5" customHeight="1">
      <c r="C225" s="9"/>
      <c r="F225" s="9"/>
      <c r="G225" s="9"/>
      <c r="H225" s="17"/>
    </row>
    <row r="226" spans="3:8" ht="13.5" customHeight="1">
      <c r="C226" s="9"/>
      <c r="F226" s="9"/>
      <c r="G226" s="9"/>
      <c r="H226" s="17"/>
    </row>
    <row r="227" spans="3:8" ht="13.5" customHeight="1">
      <c r="C227" s="9"/>
      <c r="F227" s="9"/>
      <c r="G227" s="9"/>
      <c r="H227" s="17"/>
    </row>
    <row r="228" spans="3:8" ht="13.5" customHeight="1">
      <c r="C228" s="9"/>
      <c r="F228" s="9"/>
      <c r="G228" s="9"/>
      <c r="H228" s="17"/>
    </row>
    <row r="229" spans="3:8" ht="13.5" customHeight="1">
      <c r="C229" s="9"/>
      <c r="F229" s="9"/>
      <c r="G229" s="9"/>
      <c r="H229" s="17"/>
    </row>
    <row r="230" spans="3:8" ht="13.5" customHeight="1">
      <c r="C230" s="9"/>
      <c r="F230" s="9"/>
      <c r="G230" s="9"/>
      <c r="H230" s="17"/>
    </row>
    <row r="231" spans="3:8" ht="13.5" customHeight="1">
      <c r="C231" s="9"/>
      <c r="F231" s="9"/>
      <c r="G231" s="9"/>
      <c r="H231" s="17"/>
    </row>
    <row r="232" spans="3:8" ht="13.5" customHeight="1">
      <c r="C232" s="9"/>
      <c r="F232" s="9"/>
      <c r="G232" s="9"/>
      <c r="H232" s="17"/>
    </row>
    <row r="233" spans="3:8" ht="13.5" customHeight="1">
      <c r="C233" s="9"/>
      <c r="F233" s="9"/>
      <c r="G233" s="9"/>
      <c r="H233" s="17"/>
    </row>
    <row r="234" spans="3:8" ht="13.5" customHeight="1">
      <c r="C234" s="9"/>
      <c r="F234" s="9"/>
      <c r="G234" s="9"/>
      <c r="H234" s="17"/>
    </row>
    <row r="235" spans="3:8" ht="13.5" customHeight="1">
      <c r="C235" s="9"/>
      <c r="F235" s="9"/>
      <c r="G235" s="9"/>
      <c r="H235" s="17"/>
    </row>
    <row r="236" spans="3:8" ht="13.5" customHeight="1">
      <c r="C236" s="9"/>
      <c r="F236" s="9"/>
      <c r="G236" s="9"/>
      <c r="H236" s="17"/>
    </row>
    <row r="237" spans="3:8" ht="13.5" customHeight="1">
      <c r="C237" s="9"/>
      <c r="F237" s="9"/>
      <c r="G237" s="9"/>
      <c r="H237" s="17"/>
    </row>
    <row r="238" spans="3:8" ht="13.5" customHeight="1">
      <c r="C238" s="9"/>
      <c r="F238" s="9"/>
      <c r="G238" s="9"/>
      <c r="H238" s="17"/>
    </row>
    <row r="239" spans="3:8" ht="13.5" customHeight="1">
      <c r="C239" s="9"/>
      <c r="F239" s="9"/>
      <c r="G239" s="9"/>
      <c r="H239" s="17"/>
    </row>
    <row r="240" spans="3:8" ht="13.5" customHeight="1">
      <c r="C240" s="9"/>
      <c r="F240" s="9"/>
      <c r="G240" s="9"/>
      <c r="H240" s="17"/>
    </row>
    <row r="241" spans="3:8" ht="13.5" customHeight="1">
      <c r="C241" s="9"/>
      <c r="F241" s="9"/>
      <c r="G241" s="9"/>
      <c r="H241" s="17"/>
    </row>
    <row r="242" spans="3:8" ht="13.5" customHeight="1">
      <c r="C242" s="9"/>
      <c r="F242" s="9"/>
      <c r="G242" s="9"/>
      <c r="H242" s="17"/>
    </row>
    <row r="243" spans="3:8" ht="13.5" customHeight="1">
      <c r="C243" s="9"/>
      <c r="F243" s="9"/>
      <c r="G243" s="9"/>
      <c r="H243" s="17"/>
    </row>
    <row r="244" spans="3:8" ht="13.5" customHeight="1">
      <c r="C244" s="9"/>
      <c r="F244" s="9"/>
      <c r="G244" s="9"/>
      <c r="H244" s="17"/>
    </row>
    <row r="245" spans="3:8" ht="13.5" customHeight="1">
      <c r="C245" s="9"/>
      <c r="F245" s="9"/>
      <c r="G245" s="9"/>
      <c r="H245" s="17"/>
    </row>
    <row r="246" spans="3:8" ht="13.5" customHeight="1">
      <c r="C246" s="9"/>
      <c r="F246" s="9"/>
      <c r="G246" s="9"/>
      <c r="H246" s="17"/>
    </row>
    <row r="247" spans="3:8" ht="13.5" customHeight="1">
      <c r="C247" s="9"/>
      <c r="F247" s="9"/>
      <c r="G247" s="9"/>
      <c r="H247" s="17"/>
    </row>
    <row r="248" spans="3:8" ht="13.5" customHeight="1">
      <c r="C248" s="9"/>
      <c r="F248" s="9"/>
      <c r="G248" s="9"/>
      <c r="H248" s="17"/>
    </row>
    <row r="249" spans="3:8" ht="13.5" customHeight="1">
      <c r="C249" s="9"/>
      <c r="F249" s="9"/>
      <c r="G249" s="9"/>
      <c r="H249" s="17"/>
    </row>
    <row r="250" spans="3:8" ht="13.5" customHeight="1">
      <c r="C250" s="9"/>
      <c r="F250" s="9"/>
      <c r="G250" s="9"/>
      <c r="H250" s="17"/>
    </row>
    <row r="251" spans="3:8" ht="13.5" customHeight="1">
      <c r="C251" s="9"/>
      <c r="F251" s="9"/>
      <c r="G251" s="9"/>
      <c r="H251" s="17"/>
    </row>
    <row r="252" spans="3:8" ht="13.5" customHeight="1">
      <c r="C252" s="9"/>
      <c r="F252" s="9"/>
      <c r="G252" s="9"/>
      <c r="H252" s="17"/>
    </row>
    <row r="253" spans="3:8" ht="13.5" customHeight="1">
      <c r="C253" s="9"/>
      <c r="F253" s="9"/>
      <c r="G253" s="9"/>
      <c r="H253" s="17"/>
    </row>
    <row r="254" spans="3:8" ht="13.5" customHeight="1">
      <c r="C254" s="9"/>
      <c r="F254" s="9"/>
      <c r="G254" s="9"/>
      <c r="H254" s="17"/>
    </row>
    <row r="255" spans="3:8" ht="13.5" customHeight="1">
      <c r="C255" s="9"/>
      <c r="F255" s="9"/>
      <c r="G255" s="9"/>
      <c r="H255" s="17"/>
    </row>
    <row r="256" spans="3:8" ht="13.5" customHeight="1">
      <c r="C256" s="9"/>
      <c r="F256" s="9"/>
      <c r="G256" s="9"/>
      <c r="H256" s="17"/>
    </row>
    <row r="257" spans="3:8" ht="13.5" customHeight="1">
      <c r="C257" s="9"/>
      <c r="F257" s="9"/>
      <c r="G257" s="9"/>
      <c r="H257" s="17"/>
    </row>
    <row r="258" spans="3:8" ht="13.5" customHeight="1">
      <c r="C258" s="9"/>
      <c r="F258" s="9"/>
      <c r="G258" s="9"/>
      <c r="H258" s="17"/>
    </row>
    <row r="259" spans="3:8" ht="13.5" customHeight="1">
      <c r="C259" s="9"/>
      <c r="F259" s="9"/>
      <c r="G259" s="9"/>
      <c r="H259" s="17"/>
    </row>
    <row r="260" spans="3:8" ht="13.5" customHeight="1">
      <c r="C260" s="9"/>
      <c r="F260" s="9"/>
      <c r="G260" s="9"/>
      <c r="H260" s="17"/>
    </row>
    <row r="261" spans="3:8" ht="13.5" customHeight="1">
      <c r="C261" s="9"/>
      <c r="F261" s="9"/>
      <c r="G261" s="9"/>
      <c r="H261" s="17"/>
    </row>
    <row r="262" spans="3:8" ht="13.5" customHeight="1">
      <c r="C262" s="9"/>
      <c r="F262" s="9"/>
      <c r="G262" s="9"/>
      <c r="H262" s="17"/>
    </row>
    <row r="263" spans="3:8" ht="13.5" customHeight="1">
      <c r="C263" s="9"/>
      <c r="F263" s="9"/>
      <c r="G263" s="9"/>
      <c r="H263" s="17"/>
    </row>
    <row r="264" spans="3:8" ht="13.5" customHeight="1">
      <c r="C264" s="9"/>
      <c r="F264" s="9"/>
      <c r="G264" s="9"/>
      <c r="H264" s="17"/>
    </row>
    <row r="265" spans="3:8" ht="13.5" customHeight="1">
      <c r="C265" s="9"/>
      <c r="F265" s="9"/>
      <c r="G265" s="9"/>
      <c r="H265" s="17"/>
    </row>
    <row r="266" spans="3:8" ht="13.5" customHeight="1">
      <c r="C266" s="9"/>
      <c r="F266" s="9"/>
      <c r="G266" s="9"/>
      <c r="H266" s="17"/>
    </row>
    <row r="267" spans="3:8" ht="13.5" customHeight="1">
      <c r="C267" s="9"/>
      <c r="F267" s="9"/>
      <c r="G267" s="9"/>
      <c r="H267" s="17"/>
    </row>
    <row r="268" spans="3:8" ht="13.5" customHeight="1">
      <c r="C268" s="9"/>
      <c r="F268" s="9"/>
      <c r="G268" s="9"/>
      <c r="H268" s="17"/>
    </row>
    <row r="269" spans="3:8" ht="13.5" customHeight="1">
      <c r="C269" s="9"/>
      <c r="F269" s="9"/>
      <c r="G269" s="9"/>
      <c r="H269" s="17"/>
    </row>
    <row r="270" spans="3:8" ht="13.5" customHeight="1">
      <c r="C270" s="9"/>
      <c r="F270" s="9"/>
      <c r="G270" s="9"/>
      <c r="H270" s="17"/>
    </row>
    <row r="271" spans="3:8" ht="13.5" customHeight="1">
      <c r="C271" s="9"/>
      <c r="F271" s="9"/>
      <c r="G271" s="9"/>
      <c r="H271" s="17"/>
    </row>
    <row r="272" spans="3:8" ht="13.5" customHeight="1">
      <c r="C272" s="9"/>
      <c r="F272" s="9"/>
      <c r="G272" s="9"/>
      <c r="H272" s="17"/>
    </row>
    <row r="273" spans="3:8" ht="13.5" customHeight="1">
      <c r="C273" s="9"/>
      <c r="F273" s="9"/>
      <c r="G273" s="9"/>
      <c r="H273" s="17"/>
    </row>
    <row r="274" spans="3:8" ht="13.5" customHeight="1">
      <c r="C274" s="9"/>
      <c r="F274" s="9"/>
      <c r="G274" s="9"/>
      <c r="H274" s="17"/>
    </row>
    <row r="275" spans="3:8" ht="13.5" customHeight="1">
      <c r="C275" s="9"/>
      <c r="F275" s="9"/>
      <c r="G275" s="9"/>
      <c r="H275" s="17"/>
    </row>
    <row r="276" spans="3:8" ht="13.5" customHeight="1">
      <c r="C276" s="9"/>
      <c r="F276" s="9"/>
      <c r="G276" s="9"/>
      <c r="H276" s="17"/>
    </row>
    <row r="277" spans="3:8" ht="13.5" customHeight="1">
      <c r="C277" s="9"/>
      <c r="F277" s="9"/>
      <c r="G277" s="9"/>
      <c r="H277" s="17"/>
    </row>
    <row r="278" spans="3:8" ht="13.5" customHeight="1">
      <c r="C278" s="9"/>
      <c r="F278" s="9"/>
      <c r="G278" s="9"/>
      <c r="H278" s="17"/>
    </row>
    <row r="279" spans="3:8" ht="13.5" customHeight="1">
      <c r="C279" s="9"/>
      <c r="F279" s="9"/>
      <c r="G279" s="9"/>
      <c r="H279" s="17"/>
    </row>
    <row r="280" spans="3:8" ht="13.5" customHeight="1">
      <c r="C280" s="9"/>
      <c r="F280" s="9"/>
      <c r="G280" s="9"/>
      <c r="H280" s="17"/>
    </row>
    <row r="281" spans="3:8" ht="13.5" customHeight="1">
      <c r="C281" s="9"/>
      <c r="F281" s="9"/>
      <c r="G281" s="9"/>
      <c r="H281" s="17"/>
    </row>
    <row r="282" spans="3:8" ht="13.5" customHeight="1">
      <c r="C282" s="9"/>
      <c r="F282" s="9"/>
      <c r="G282" s="9"/>
      <c r="H282" s="17"/>
    </row>
    <row r="283" spans="3:8" ht="13.5" customHeight="1">
      <c r="C283" s="9"/>
      <c r="F283" s="9"/>
      <c r="G283" s="9"/>
      <c r="H283" s="17"/>
    </row>
    <row r="284" spans="3:8" ht="13.5" customHeight="1">
      <c r="C284" s="9"/>
      <c r="F284" s="9"/>
      <c r="G284" s="9"/>
      <c r="H284" s="17"/>
    </row>
    <row r="285" spans="3:8" ht="13.5" customHeight="1">
      <c r="C285" s="9"/>
      <c r="F285" s="9"/>
      <c r="G285" s="9"/>
      <c r="H285" s="17"/>
    </row>
    <row r="286" spans="3:8" ht="13.5" customHeight="1">
      <c r="C286" s="9"/>
      <c r="F286" s="9"/>
      <c r="G286" s="9"/>
      <c r="H286" s="17"/>
    </row>
    <row r="287" spans="3:8" ht="13.5" customHeight="1">
      <c r="C287" s="9"/>
      <c r="F287" s="9"/>
      <c r="G287" s="9"/>
      <c r="H287" s="17"/>
    </row>
    <row r="288" spans="3:8" ht="13.5" customHeight="1">
      <c r="C288" s="9"/>
      <c r="F288" s="9"/>
      <c r="G288" s="9"/>
      <c r="H288" s="17"/>
    </row>
    <row r="289" spans="3:8" ht="13.5" customHeight="1">
      <c r="C289" s="9"/>
      <c r="F289" s="9"/>
      <c r="G289" s="9"/>
      <c r="H289" s="17"/>
    </row>
    <row r="290" spans="3:8" ht="13.5" customHeight="1">
      <c r="C290" s="9"/>
      <c r="F290" s="9"/>
      <c r="G290" s="9"/>
      <c r="H290" s="17"/>
    </row>
    <row r="291" spans="3:7" ht="13.5" customHeight="1">
      <c r="C291" s="9"/>
      <c r="G291" s="9"/>
    </row>
    <row r="292" spans="3:7" ht="13.5" customHeight="1">
      <c r="C292" s="9"/>
      <c r="G292" s="9"/>
    </row>
    <row r="293" ht="13.5" customHeight="1">
      <c r="C293" s="9"/>
    </row>
    <row r="294" ht="13.5" customHeight="1">
      <c r="C294" s="9"/>
    </row>
  </sheetData>
  <sheetProtection sheet="1" objects="1" scenarios="1"/>
  <mergeCells count="40">
    <mergeCell ref="I3:V3"/>
    <mergeCell ref="I4:V4"/>
    <mergeCell ref="B8:F9"/>
    <mergeCell ref="D14:D15"/>
    <mergeCell ref="E14:E15"/>
    <mergeCell ref="F14:F15"/>
    <mergeCell ref="B12:B13"/>
    <mergeCell ref="C12:C13"/>
    <mergeCell ref="D12:D13"/>
    <mergeCell ref="E12:E13"/>
    <mergeCell ref="B18:B19"/>
    <mergeCell ref="C18:C19"/>
    <mergeCell ref="D18:D19"/>
    <mergeCell ref="G14:G15"/>
    <mergeCell ref="F12:F13"/>
    <mergeCell ref="B14:B15"/>
    <mergeCell ref="C14:C15"/>
    <mergeCell ref="B16:B17"/>
    <mergeCell ref="C16:C17"/>
    <mergeCell ref="D16:D17"/>
    <mergeCell ref="B10:F11"/>
    <mergeCell ref="I34:I35"/>
    <mergeCell ref="B22:B23"/>
    <mergeCell ref="C22:C23"/>
    <mergeCell ref="D22:D23"/>
    <mergeCell ref="E22:E23"/>
    <mergeCell ref="G20:G21"/>
    <mergeCell ref="B20:B21"/>
    <mergeCell ref="C20:C21"/>
    <mergeCell ref="D20:D21"/>
    <mergeCell ref="F18:F19"/>
    <mergeCell ref="G16:G17"/>
    <mergeCell ref="E18:E19"/>
    <mergeCell ref="F22:F23"/>
    <mergeCell ref="G18:G19"/>
    <mergeCell ref="G22:G23"/>
    <mergeCell ref="E20:E21"/>
    <mergeCell ref="F16:F17"/>
    <mergeCell ref="F20:F21"/>
    <mergeCell ref="E16:E17"/>
  </mergeCells>
  <conditionalFormatting sqref="S63:T71 P63:Q71 O71 R63:R65 L71 U63:U65 U71 R71 L63:L65 O63:O65 M63:N71 V63:V71">
    <cfRule type="expression" priority="1" dxfId="50" stopIfTrue="1">
      <formula>$L$72&lt;&gt;"入力完了"</formula>
    </cfRule>
  </conditionalFormatting>
  <conditionalFormatting sqref="T8:V12 T16:V23 T27:V35 T39:V42 T46:V51 T55:V58 T62:V62">
    <cfRule type="expression" priority="2" dxfId="50" stopIfTrue="1">
      <formula>$U$72&lt;&gt;"入力完了"</formula>
    </cfRule>
  </conditionalFormatting>
  <conditionalFormatting sqref="N8:P12 N16:P23 N62:P62 N39:P42 N46:P51 N55:P58 N27:N35 P27:P35 O27:O29 O31:O35">
    <cfRule type="expression" priority="3" dxfId="50" stopIfTrue="1">
      <formula>$O$72&lt;&gt;"入力完了"</formula>
    </cfRule>
  </conditionalFormatting>
  <conditionalFormatting sqref="Q8:S12 Q16:S23 Q27:S35 Q39:S42 Q46:S51 Q55:S58 Q62:S62">
    <cfRule type="expression" priority="4" dxfId="50" stopIfTrue="1">
      <formula>$R$72&lt;&gt;"入力完了"</formula>
    </cfRule>
  </conditionalFormatting>
  <conditionalFormatting sqref="K8:M12 K16:M23 K62:M62 K39:M42 K46:M51 K55:M58 K27:M35 O30">
    <cfRule type="expression" priority="5" dxfId="51" stopIfTrue="1">
      <formula>$L$72&lt;&gt;"入力完了"</formula>
    </cfRule>
  </conditionalFormatting>
  <conditionalFormatting sqref="D16 D18 D20 D22 D14">
    <cfRule type="expression" priority="6" dxfId="9" stopIfTrue="1">
      <formula>$D$69&lt;&gt;"入力可能"</formula>
    </cfRule>
  </conditionalFormatting>
  <conditionalFormatting sqref="C14 C16 C18 C20 C22">
    <cfRule type="expression" priority="7" dxfId="9" stopIfTrue="1">
      <formula>$C$69&lt;&gt;"入力可能"</formula>
    </cfRule>
  </conditionalFormatting>
  <conditionalFormatting sqref="E14 E16 E18 E20 E22">
    <cfRule type="expression" priority="8" dxfId="9" stopIfTrue="1">
      <formula>$E$69&lt;&gt;"入力可能"</formula>
    </cfRule>
  </conditionalFormatting>
  <conditionalFormatting sqref="F14 F16 F22 F18 F20">
    <cfRule type="expression" priority="9"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16" display="メニューへ"/>
    <hyperlink ref="B1" location="メニュー!B16" display="メニューへ"/>
  </hyperlinks>
  <printOptions horizontalCentered="1" verticalCentered="1"/>
  <pageMargins left="0" right="0" top="0" bottom="0" header="0" footer="0"/>
  <pageSetup horizontalDpi="600" verticalDpi="600" orientation="landscape" paperSize="9" scale="70" r:id="rId1"/>
  <colBreaks count="1" manualBreakCount="1">
    <brk id="8" min="2" max="61" man="1"/>
  </colBreaks>
</worksheet>
</file>

<file path=xl/worksheets/sheet6.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00390625" defaultRowHeight="13.5" customHeight="1"/>
  <cols>
    <col min="1" max="1" width="2.75390625" style="9" customWidth="1"/>
    <col min="2" max="2" width="25.75390625" style="9" customWidth="1"/>
    <col min="3" max="3" width="20.75390625" style="8" customWidth="1"/>
    <col min="4" max="5" width="20.75390625" style="9" customWidth="1"/>
    <col min="6" max="6" width="20.75390625" style="10" customWidth="1"/>
    <col min="7" max="7" width="10.625" style="10" customWidth="1"/>
    <col min="8" max="8" width="2.75390625" style="11" customWidth="1"/>
    <col min="9" max="9" width="20.75390625" style="10" customWidth="1"/>
    <col min="10" max="12" width="15.75390625" style="10" customWidth="1"/>
    <col min="13" max="13" width="15.75390625" style="12" customWidth="1"/>
    <col min="14" max="15" width="15.75390625" style="10" customWidth="1"/>
    <col min="16" max="16" width="15.75390625" style="12" customWidth="1"/>
    <col min="17" max="18" width="15.75390625" style="10" customWidth="1"/>
    <col min="19" max="19" width="15.75390625" style="12" customWidth="1"/>
    <col min="20" max="21" width="15.75390625" style="10" customWidth="1"/>
    <col min="22" max="22" width="15.75390625" style="12" customWidth="1"/>
    <col min="23" max="16384" width="9.125" style="10" customWidth="1"/>
  </cols>
  <sheetData>
    <row r="1" spans="1:22" s="33" customFormat="1" ht="13.5" customHeight="1">
      <c r="A1" s="197"/>
      <c r="B1" s="440" t="s">
        <v>19</v>
      </c>
      <c r="C1" s="336"/>
      <c r="D1" s="308"/>
      <c r="E1" s="308"/>
      <c r="F1" s="337"/>
      <c r="G1" s="337"/>
      <c r="H1" s="338"/>
      <c r="I1" s="478" t="s">
        <v>19</v>
      </c>
      <c r="J1" s="337"/>
      <c r="K1" s="337"/>
      <c r="L1" s="337"/>
      <c r="M1" s="339"/>
      <c r="N1" s="337"/>
      <c r="O1" s="337"/>
      <c r="P1" s="339"/>
      <c r="Q1" s="337"/>
      <c r="R1" s="337"/>
      <c r="S1" s="339"/>
      <c r="T1" s="337"/>
      <c r="U1" s="337"/>
      <c r="V1" s="339"/>
    </row>
    <row r="2" spans="1:22" s="13" customFormat="1" ht="13.5" customHeight="1">
      <c r="A2" s="104"/>
      <c r="B2" s="104"/>
      <c r="C2" s="340"/>
      <c r="D2" s="104"/>
      <c r="E2" s="104"/>
      <c r="F2" s="108"/>
      <c r="G2" s="108"/>
      <c r="H2" s="341"/>
      <c r="I2" s="342"/>
      <c r="J2" s="342"/>
      <c r="K2" s="342"/>
      <c r="L2" s="342"/>
      <c r="M2" s="343"/>
      <c r="N2" s="342"/>
      <c r="O2" s="342"/>
      <c r="P2" s="343"/>
      <c r="Q2" s="342"/>
      <c r="R2" s="342"/>
      <c r="S2" s="343"/>
      <c r="T2" s="342"/>
      <c r="U2" s="342"/>
      <c r="V2" s="343"/>
    </row>
    <row r="3" spans="1:22" ht="13.5" customHeight="1">
      <c r="A3" s="344"/>
      <c r="B3" s="342"/>
      <c r="C3" s="342"/>
      <c r="D3" s="342"/>
      <c r="E3" s="342"/>
      <c r="F3" s="342"/>
      <c r="G3" s="342"/>
      <c r="H3" s="345"/>
      <c r="I3" s="572" t="str">
        <f>"期　別　計　画　実　績　比　較　表　（"&amp;B10&amp;"）"</f>
        <v>期　別　計　画　実　績　比　較　表　（Ｂ社）</v>
      </c>
      <c r="J3" s="572"/>
      <c r="K3" s="572"/>
      <c r="L3" s="572"/>
      <c r="M3" s="572"/>
      <c r="N3" s="572"/>
      <c r="O3" s="572"/>
      <c r="P3" s="572"/>
      <c r="Q3" s="572"/>
      <c r="R3" s="572"/>
      <c r="S3" s="572"/>
      <c r="T3" s="572"/>
      <c r="U3" s="572"/>
      <c r="V3" s="572"/>
    </row>
    <row r="4" spans="1:22" ht="13.5" customHeight="1">
      <c r="A4" s="344"/>
      <c r="B4" s="342"/>
      <c r="C4" s="342"/>
      <c r="D4" s="342"/>
      <c r="E4" s="342"/>
      <c r="F4" s="342"/>
      <c r="G4" s="342"/>
      <c r="H4" s="345"/>
      <c r="I4" s="573"/>
      <c r="J4" s="573"/>
      <c r="K4" s="573"/>
      <c r="L4" s="573"/>
      <c r="M4" s="573"/>
      <c r="N4" s="573"/>
      <c r="O4" s="573"/>
      <c r="P4" s="573"/>
      <c r="Q4" s="573"/>
      <c r="R4" s="573"/>
      <c r="S4" s="573"/>
      <c r="T4" s="573"/>
      <c r="U4" s="573"/>
      <c r="V4" s="573"/>
    </row>
    <row r="5" spans="1:22" ht="13.5" customHeight="1">
      <c r="A5" s="104"/>
      <c r="B5" s="346" t="s">
        <v>296</v>
      </c>
      <c r="C5" s="346"/>
      <c r="D5" s="346"/>
      <c r="E5" s="346"/>
      <c r="F5" s="108"/>
      <c r="G5" s="345"/>
      <c r="H5" s="347"/>
      <c r="I5" s="348"/>
      <c r="J5" s="348"/>
      <c r="K5" s="348"/>
      <c r="L5" s="349"/>
      <c r="M5" s="350"/>
      <c r="N5" s="348"/>
      <c r="O5" s="349"/>
      <c r="P5" s="350"/>
      <c r="Q5" s="348"/>
      <c r="R5" s="349"/>
      <c r="S5" s="350"/>
      <c r="T5" s="348"/>
      <c r="U5" s="349"/>
      <c r="V5" s="350"/>
    </row>
    <row r="6" spans="1:22" ht="13.5" customHeight="1">
      <c r="A6" s="104"/>
      <c r="B6" s="351" t="s">
        <v>104</v>
      </c>
      <c r="C6" s="346"/>
      <c r="D6" s="346"/>
      <c r="E6" s="346"/>
      <c r="F6" s="108"/>
      <c r="G6" s="347"/>
      <c r="H6" s="347"/>
      <c r="I6" s="352" t="s">
        <v>112</v>
      </c>
      <c r="J6" s="303"/>
      <c r="K6" s="302"/>
      <c r="L6" s="353" t="str">
        <f>L64</f>
        <v>第Ⅰ期</v>
      </c>
      <c r="M6" s="304"/>
      <c r="N6" s="302"/>
      <c r="O6" s="353" t="str">
        <f>O64</f>
        <v>第Ⅱ期</v>
      </c>
      <c r="P6" s="304"/>
      <c r="Q6" s="302"/>
      <c r="R6" s="353" t="str">
        <f>R64</f>
        <v>第Ⅲ期</v>
      </c>
      <c r="S6" s="304"/>
      <c r="T6" s="302"/>
      <c r="U6" s="353" t="str">
        <f>U64</f>
        <v>第Ⅳ期</v>
      </c>
      <c r="V6" s="304"/>
    </row>
    <row r="7" spans="1:22" ht="13.5" customHeight="1">
      <c r="A7" s="104"/>
      <c r="B7" s="346"/>
      <c r="C7" s="346"/>
      <c r="D7" s="346"/>
      <c r="E7" s="346"/>
      <c r="F7" s="108"/>
      <c r="G7" s="347"/>
      <c r="H7" s="354"/>
      <c r="I7" s="355"/>
      <c r="J7" s="356"/>
      <c r="K7" s="357" t="s">
        <v>158</v>
      </c>
      <c r="L7" s="358" t="s">
        <v>159</v>
      </c>
      <c r="M7" s="359" t="s">
        <v>161</v>
      </c>
      <c r="N7" s="357" t="s">
        <v>179</v>
      </c>
      <c r="O7" s="358" t="s">
        <v>180</v>
      </c>
      <c r="P7" s="359" t="s">
        <v>161</v>
      </c>
      <c r="Q7" s="357" t="s">
        <v>179</v>
      </c>
      <c r="R7" s="358" t="s">
        <v>180</v>
      </c>
      <c r="S7" s="359" t="s">
        <v>161</v>
      </c>
      <c r="T7" s="357" t="s">
        <v>179</v>
      </c>
      <c r="U7" s="358" t="s">
        <v>180</v>
      </c>
      <c r="V7" s="359" t="s">
        <v>161</v>
      </c>
    </row>
    <row r="8" spans="1:23" ht="13.5" customHeight="1">
      <c r="A8" s="104"/>
      <c r="B8" s="576" t="s">
        <v>105</v>
      </c>
      <c r="C8" s="577"/>
      <c r="D8" s="577"/>
      <c r="E8" s="577"/>
      <c r="F8" s="578"/>
      <c r="G8" s="108"/>
      <c r="H8" s="354"/>
      <c r="I8" s="360" t="s">
        <v>113</v>
      </c>
      <c r="J8" s="304"/>
      <c r="K8" s="40">
        <f>L66</f>
        <v>0</v>
      </c>
      <c r="L8" s="41" t="e">
        <f>RANK(L32,L83:L86)</f>
        <v>#N/A</v>
      </c>
      <c r="M8" s="42" t="e">
        <f>IF(K8-L8=0,"±0 ",K8-L8)</f>
        <v>#N/A</v>
      </c>
      <c r="N8" s="40">
        <f>O66</f>
        <v>0</v>
      </c>
      <c r="O8" s="41" t="e">
        <f>RANK(O32,O83:O86)</f>
        <v>#N/A</v>
      </c>
      <c r="P8" s="42" t="e">
        <f>IF(N8-O8=0,"±0 ",N8-O8)</f>
        <v>#N/A</v>
      </c>
      <c r="Q8" s="40">
        <f>R66</f>
        <v>0</v>
      </c>
      <c r="R8" s="41" t="e">
        <f>RANK(R32,R83:R86)</f>
        <v>#N/A</v>
      </c>
      <c r="S8" s="42" t="e">
        <f>IF(Q8-R8=0,"±0 ",Q8-R8)</f>
        <v>#N/A</v>
      </c>
      <c r="T8" s="40">
        <f>U66</f>
        <v>0</v>
      </c>
      <c r="U8" s="41" t="e">
        <f>RANK(U32,U83:U86)</f>
        <v>#N/A</v>
      </c>
      <c r="V8" s="43" t="e">
        <f>IF(T8-U8=0,"±0 ",T8-U8)</f>
        <v>#N/A</v>
      </c>
      <c r="W8" s="14"/>
    </row>
    <row r="9" spans="1:22" ht="13.5" customHeight="1">
      <c r="A9" s="104"/>
      <c r="B9" s="579"/>
      <c r="C9" s="580"/>
      <c r="D9" s="580"/>
      <c r="E9" s="580"/>
      <c r="F9" s="581"/>
      <c r="G9" s="108"/>
      <c r="H9" s="105"/>
      <c r="I9" s="360" t="s">
        <v>114</v>
      </c>
      <c r="J9" s="304"/>
      <c r="K9" s="44">
        <f>L67</f>
        <v>0</v>
      </c>
      <c r="L9" s="45">
        <f>L49</f>
        <v>200</v>
      </c>
      <c r="M9" s="46">
        <f>IF(L9-K9=0,"±0 ",L9-K9)</f>
        <v>200</v>
      </c>
      <c r="N9" s="44">
        <f>O67</f>
        <v>0</v>
      </c>
      <c r="O9" s="45">
        <f>O49</f>
        <v>300</v>
      </c>
      <c r="P9" s="46">
        <f>IF(O9-N9=0,"±0 ",O9-N9)</f>
        <v>300</v>
      </c>
      <c r="Q9" s="44">
        <f>R67</f>
        <v>0</v>
      </c>
      <c r="R9" s="45">
        <f>R49</f>
        <v>400</v>
      </c>
      <c r="S9" s="46">
        <f>IF(R9-Q9=0,"±0 ",R9-Q9)</f>
        <v>400</v>
      </c>
      <c r="T9" s="44">
        <f>U67</f>
        <v>0</v>
      </c>
      <c r="U9" s="45">
        <f>U49</f>
        <v>300</v>
      </c>
      <c r="V9" s="47">
        <f>IF(U9-T9=0,"±0 ",U9-T9)</f>
        <v>300</v>
      </c>
    </row>
    <row r="10" spans="1:22" ht="13.5" customHeight="1">
      <c r="A10" s="104"/>
      <c r="B10" s="576" t="str">
        <f>'配布資料（グループ用）'!F12</f>
        <v>Ｂ社</v>
      </c>
      <c r="C10" s="577"/>
      <c r="D10" s="577"/>
      <c r="E10" s="577"/>
      <c r="F10" s="578"/>
      <c r="G10" s="361"/>
      <c r="H10" s="354"/>
      <c r="I10" s="360" t="s">
        <v>115</v>
      </c>
      <c r="J10" s="94"/>
      <c r="K10" s="44">
        <f>L68</f>
        <v>0</v>
      </c>
      <c r="L10" s="45">
        <f>K10</f>
        <v>0</v>
      </c>
      <c r="M10" s="48" t="s">
        <v>160</v>
      </c>
      <c r="N10" s="44">
        <f>O68</f>
        <v>0</v>
      </c>
      <c r="O10" s="45">
        <f>N10</f>
        <v>0</v>
      </c>
      <c r="P10" s="48" t="s">
        <v>160</v>
      </c>
      <c r="Q10" s="44">
        <f>R68</f>
        <v>0</v>
      </c>
      <c r="R10" s="45">
        <f>Q10</f>
        <v>0</v>
      </c>
      <c r="S10" s="48" t="s">
        <v>160</v>
      </c>
      <c r="T10" s="44">
        <f>U68</f>
        <v>0</v>
      </c>
      <c r="U10" s="45">
        <f>T10</f>
        <v>0</v>
      </c>
      <c r="V10" s="49" t="s">
        <v>160</v>
      </c>
    </row>
    <row r="11" spans="1:22" ht="13.5" customHeight="1">
      <c r="A11" s="104"/>
      <c r="B11" s="579"/>
      <c r="C11" s="580"/>
      <c r="D11" s="580"/>
      <c r="E11" s="580"/>
      <c r="F11" s="581"/>
      <c r="G11" s="361"/>
      <c r="H11" s="354"/>
      <c r="I11" s="360" t="s">
        <v>116</v>
      </c>
      <c r="J11" s="94"/>
      <c r="K11" s="44">
        <f>L69</f>
        <v>0</v>
      </c>
      <c r="L11" s="45">
        <f>K11</f>
        <v>0</v>
      </c>
      <c r="M11" s="48" t="s">
        <v>160</v>
      </c>
      <c r="N11" s="44">
        <f>O69</f>
        <v>0</v>
      </c>
      <c r="O11" s="45">
        <f>N11</f>
        <v>0</v>
      </c>
      <c r="P11" s="48" t="s">
        <v>160</v>
      </c>
      <c r="Q11" s="44">
        <f>R69</f>
        <v>0</v>
      </c>
      <c r="R11" s="45">
        <f>Q11</f>
        <v>0</v>
      </c>
      <c r="S11" s="48" t="s">
        <v>160</v>
      </c>
      <c r="T11" s="44">
        <f>U69</f>
        <v>0</v>
      </c>
      <c r="U11" s="45">
        <f>T11</f>
        <v>0</v>
      </c>
      <c r="V11" s="49" t="s">
        <v>160</v>
      </c>
    </row>
    <row r="12" spans="1:22" ht="13.5" customHeight="1">
      <c r="A12" s="104"/>
      <c r="B12" s="582"/>
      <c r="C12" s="584" t="s">
        <v>44</v>
      </c>
      <c r="D12" s="584" t="s">
        <v>45</v>
      </c>
      <c r="E12" s="584" t="s">
        <v>46</v>
      </c>
      <c r="F12" s="584" t="s">
        <v>47</v>
      </c>
      <c r="G12" s="361"/>
      <c r="H12" s="362"/>
      <c r="I12" s="360" t="s">
        <v>117</v>
      </c>
      <c r="J12" s="94"/>
      <c r="K12" s="44">
        <f>L70</f>
        <v>0</v>
      </c>
      <c r="L12" s="45">
        <f>K12</f>
        <v>0</v>
      </c>
      <c r="M12" s="48" t="s">
        <v>160</v>
      </c>
      <c r="N12" s="44">
        <f>O70</f>
        <v>0</v>
      </c>
      <c r="O12" s="45">
        <f>N12</f>
        <v>0</v>
      </c>
      <c r="P12" s="48" t="s">
        <v>160</v>
      </c>
      <c r="Q12" s="44">
        <f>R70</f>
        <v>0</v>
      </c>
      <c r="R12" s="45">
        <f>Q12</f>
        <v>0</v>
      </c>
      <c r="S12" s="48" t="s">
        <v>160</v>
      </c>
      <c r="T12" s="44">
        <f>U70</f>
        <v>0</v>
      </c>
      <c r="U12" s="45">
        <f>T12</f>
        <v>0</v>
      </c>
      <c r="V12" s="49" t="s">
        <v>160</v>
      </c>
    </row>
    <row r="13" spans="1:22" ht="13.5" customHeight="1">
      <c r="A13" s="104"/>
      <c r="B13" s="583"/>
      <c r="C13" s="584"/>
      <c r="D13" s="584"/>
      <c r="E13" s="584"/>
      <c r="F13" s="584"/>
      <c r="G13" s="361"/>
      <c r="H13" s="362"/>
      <c r="I13" s="363"/>
      <c r="J13" s="363"/>
      <c r="K13" s="363"/>
      <c r="L13" s="363"/>
      <c r="M13" s="364"/>
      <c r="N13" s="363"/>
      <c r="O13" s="363"/>
      <c r="P13" s="364"/>
      <c r="Q13" s="363"/>
      <c r="R13" s="363"/>
      <c r="S13" s="364"/>
      <c r="T13" s="363"/>
      <c r="U13" s="363"/>
      <c r="V13" s="364"/>
    </row>
    <row r="14" spans="1:22" ht="13.5" customHeight="1">
      <c r="A14" s="104"/>
      <c r="B14" s="569" t="s">
        <v>106</v>
      </c>
      <c r="C14" s="554"/>
      <c r="D14" s="554"/>
      <c r="E14" s="554"/>
      <c r="F14" s="554"/>
      <c r="G14" s="556" t="s">
        <v>111</v>
      </c>
      <c r="H14" s="362"/>
      <c r="I14" s="352" t="s">
        <v>118</v>
      </c>
      <c r="J14" s="303"/>
      <c r="K14" s="302"/>
      <c r="L14" s="353" t="str">
        <f>L6</f>
        <v>第Ⅰ期</v>
      </c>
      <c r="M14" s="304"/>
      <c r="N14" s="302"/>
      <c r="O14" s="353" t="str">
        <f>O6</f>
        <v>第Ⅱ期</v>
      </c>
      <c r="P14" s="304"/>
      <c r="Q14" s="302"/>
      <c r="R14" s="353" t="str">
        <f>R6</f>
        <v>第Ⅲ期</v>
      </c>
      <c r="S14" s="304"/>
      <c r="T14" s="302"/>
      <c r="U14" s="353" t="str">
        <f>U6</f>
        <v>第Ⅳ期</v>
      </c>
      <c r="V14" s="304"/>
    </row>
    <row r="15" spans="1:22" ht="13.5" customHeight="1">
      <c r="A15" s="104"/>
      <c r="B15" s="570"/>
      <c r="C15" s="568"/>
      <c r="D15" s="568"/>
      <c r="E15" s="568"/>
      <c r="F15" s="568"/>
      <c r="G15" s="556"/>
      <c r="H15" s="362"/>
      <c r="I15" s="355"/>
      <c r="J15" s="356"/>
      <c r="K15" s="357" t="s">
        <v>158</v>
      </c>
      <c r="L15" s="358" t="s">
        <v>159</v>
      </c>
      <c r="M15" s="359" t="s">
        <v>161</v>
      </c>
      <c r="N15" s="357" t="s">
        <v>179</v>
      </c>
      <c r="O15" s="358" t="s">
        <v>180</v>
      </c>
      <c r="P15" s="359" t="s">
        <v>161</v>
      </c>
      <c r="Q15" s="357" t="s">
        <v>179</v>
      </c>
      <c r="R15" s="358" t="s">
        <v>180</v>
      </c>
      <c r="S15" s="359" t="s">
        <v>161</v>
      </c>
      <c r="T15" s="357" t="s">
        <v>179</v>
      </c>
      <c r="U15" s="358" t="s">
        <v>180</v>
      </c>
      <c r="V15" s="359" t="s">
        <v>161</v>
      </c>
    </row>
    <row r="16" spans="1:22" ht="13.5" customHeight="1">
      <c r="A16" s="104"/>
      <c r="B16" s="569" t="s">
        <v>107</v>
      </c>
      <c r="C16" s="554"/>
      <c r="D16" s="554"/>
      <c r="E16" s="554"/>
      <c r="F16" s="554"/>
      <c r="G16" s="556" t="s">
        <v>111</v>
      </c>
      <c r="H16" s="362"/>
      <c r="I16" s="365" t="s">
        <v>119</v>
      </c>
      <c r="J16" s="366"/>
      <c r="K16" s="50">
        <f>K11*K9</f>
        <v>0</v>
      </c>
      <c r="L16" s="51">
        <f>L11*L48</f>
        <v>0</v>
      </c>
      <c r="M16" s="52" t="str">
        <f aca="true" t="shared" si="0" ref="M16:M21">IF(L16-K16=0,"±0 ",L16-K16)</f>
        <v>±0 </v>
      </c>
      <c r="N16" s="50">
        <f>N11*N9</f>
        <v>0</v>
      </c>
      <c r="O16" s="51">
        <f>O11*O48</f>
        <v>0</v>
      </c>
      <c r="P16" s="52" t="str">
        <f aca="true" t="shared" si="1" ref="P16:P22">IF(O16-N16=0,"±0 ",O16-N16)</f>
        <v>±0 </v>
      </c>
      <c r="Q16" s="50">
        <f>Q11*Q9</f>
        <v>0</v>
      </c>
      <c r="R16" s="51">
        <f>R11*R48</f>
        <v>0</v>
      </c>
      <c r="S16" s="52" t="str">
        <f aca="true" t="shared" si="2" ref="S16:S22">IF(R16-Q16=0,"±0 ",R16-Q16)</f>
        <v>±0 </v>
      </c>
      <c r="T16" s="50">
        <f>T11*T9</f>
        <v>0</v>
      </c>
      <c r="U16" s="51">
        <f>U11*U48</f>
        <v>0</v>
      </c>
      <c r="V16" s="53" t="str">
        <f>IF(U16-T16=0,"±0 ",U16-T16)</f>
        <v>±0 </v>
      </c>
    </row>
    <row r="17" spans="1:22" ht="13.5" customHeight="1">
      <c r="A17" s="104"/>
      <c r="B17" s="570"/>
      <c r="C17" s="555"/>
      <c r="D17" s="568"/>
      <c r="E17" s="568"/>
      <c r="F17" s="568"/>
      <c r="G17" s="556"/>
      <c r="H17" s="362"/>
      <c r="I17" s="365" t="s">
        <v>120</v>
      </c>
      <c r="J17" s="366"/>
      <c r="K17" s="50">
        <f>'配布資料（グループ用）'!$F$19*K48</f>
        <v>0</v>
      </c>
      <c r="L17" s="51">
        <f>'配布資料（グループ用）'!$F$19*L48</f>
        <v>0</v>
      </c>
      <c r="M17" s="52" t="str">
        <f t="shared" si="0"/>
        <v>±0 </v>
      </c>
      <c r="N17" s="50">
        <f>'配布資料（グループ用）'!$F$19*N48</f>
        <v>0</v>
      </c>
      <c r="O17" s="51">
        <f>'配布資料（グループ用）'!$F$19*O48</f>
        <v>0</v>
      </c>
      <c r="P17" s="52" t="str">
        <f t="shared" si="1"/>
        <v>±0 </v>
      </c>
      <c r="Q17" s="50">
        <f>'配布資料（グループ用）'!$F$19*Q48</f>
        <v>0</v>
      </c>
      <c r="R17" s="51">
        <f>'配布資料（グループ用）'!$F$19*R48</f>
        <v>0</v>
      </c>
      <c r="S17" s="56" t="str">
        <f t="shared" si="2"/>
        <v>±0 </v>
      </c>
      <c r="T17" s="50">
        <f>'配布資料（グループ用）'!$F$19*T48</f>
        <v>0</v>
      </c>
      <c r="U17" s="51">
        <f>'配布資料（グループ用）'!$F$19*U48</f>
        <v>0</v>
      </c>
      <c r="V17" s="53" t="str">
        <f aca="true" t="shared" si="3" ref="V17:V22">IF(T17-U17=0,"±0 ",T17-U17)</f>
        <v>±0 </v>
      </c>
    </row>
    <row r="18" spans="1:22" ht="13.5" customHeight="1">
      <c r="A18" s="104"/>
      <c r="B18" s="569" t="s">
        <v>108</v>
      </c>
      <c r="C18" s="554"/>
      <c r="D18" s="554"/>
      <c r="E18" s="554"/>
      <c r="F18" s="554"/>
      <c r="G18" s="556" t="s">
        <v>111</v>
      </c>
      <c r="H18" s="362"/>
      <c r="I18" s="365" t="s">
        <v>121</v>
      </c>
      <c r="J18" s="366"/>
      <c r="K18" s="50">
        <f>'配布資料（グループ用）'!$F$33*'配布資料（グループ用）'!$F$32</f>
        <v>3000000</v>
      </c>
      <c r="L18" s="51">
        <f>'配布資料（グループ用）'!$F$33*'配布資料（グループ用）'!$F$32</f>
        <v>3000000</v>
      </c>
      <c r="M18" s="52" t="str">
        <f t="shared" si="0"/>
        <v>±0 </v>
      </c>
      <c r="N18" s="50">
        <f>'配布資料（グループ用）'!$F$33*'配布資料（グループ用）'!$F$32</f>
        <v>3000000</v>
      </c>
      <c r="O18" s="51">
        <f>'配布資料（グループ用）'!$F$33*'配布資料（グループ用）'!$F$32</f>
        <v>3000000</v>
      </c>
      <c r="P18" s="52" t="str">
        <f t="shared" si="1"/>
        <v>±0 </v>
      </c>
      <c r="Q18" s="50">
        <f>'配布資料（グループ用）'!$F$33*'配布資料（グループ用）'!$F$32</f>
        <v>3000000</v>
      </c>
      <c r="R18" s="51">
        <f>'配布資料（グループ用）'!$F$33*'配布資料（グループ用）'!$F$32</f>
        <v>3000000</v>
      </c>
      <c r="S18" s="61" t="str">
        <f t="shared" si="2"/>
        <v>±0 </v>
      </c>
      <c r="T18" s="50">
        <f>'配布資料（グループ用）'!$F$33*'配布資料（グループ用）'!$F$32</f>
        <v>3000000</v>
      </c>
      <c r="U18" s="51">
        <f>'配布資料（グループ用）'!$F$33*'配布資料（グループ用）'!$F$32</f>
        <v>3000000</v>
      </c>
      <c r="V18" s="53" t="str">
        <f t="shared" si="3"/>
        <v>±0 </v>
      </c>
    </row>
    <row r="19" spans="1:22" ht="13.5" customHeight="1">
      <c r="A19" s="104"/>
      <c r="B19" s="570"/>
      <c r="C19" s="555"/>
      <c r="D19" s="555"/>
      <c r="E19" s="555"/>
      <c r="F19" s="555"/>
      <c r="G19" s="556"/>
      <c r="H19" s="362"/>
      <c r="I19" s="365" t="s">
        <v>122</v>
      </c>
      <c r="J19" s="366"/>
      <c r="K19" s="50">
        <f>K12</f>
        <v>0</v>
      </c>
      <c r="L19" s="51">
        <f>L12</f>
        <v>0</v>
      </c>
      <c r="M19" s="52" t="str">
        <f t="shared" si="0"/>
        <v>±0 </v>
      </c>
      <c r="N19" s="50">
        <f>N12</f>
        <v>0</v>
      </c>
      <c r="O19" s="51">
        <f>O12</f>
        <v>0</v>
      </c>
      <c r="P19" s="52" t="str">
        <f t="shared" si="1"/>
        <v>±0 </v>
      </c>
      <c r="Q19" s="50">
        <f>Q12</f>
        <v>0</v>
      </c>
      <c r="R19" s="51">
        <f>R12</f>
        <v>0</v>
      </c>
      <c r="S19" s="62" t="str">
        <f t="shared" si="2"/>
        <v>±0 </v>
      </c>
      <c r="T19" s="50">
        <f>T12</f>
        <v>0</v>
      </c>
      <c r="U19" s="51">
        <f>U12</f>
        <v>0</v>
      </c>
      <c r="V19" s="53" t="str">
        <f t="shared" si="3"/>
        <v>±0 </v>
      </c>
    </row>
    <row r="20" spans="1:22" ht="13.5" customHeight="1">
      <c r="A20" s="104"/>
      <c r="B20" s="566" t="s">
        <v>109</v>
      </c>
      <c r="C20" s="554"/>
      <c r="D20" s="554"/>
      <c r="E20" s="554"/>
      <c r="F20" s="554"/>
      <c r="G20" s="556" t="s">
        <v>111</v>
      </c>
      <c r="H20" s="362"/>
      <c r="I20" s="365" t="s">
        <v>123</v>
      </c>
      <c r="J20" s="366"/>
      <c r="K20" s="50">
        <f>'配布資料（グループ用）'!$F$35</f>
        <v>300000</v>
      </c>
      <c r="L20" s="51">
        <f>'配布資料（グループ用）'!$F$35</f>
        <v>300000</v>
      </c>
      <c r="M20" s="52" t="str">
        <f t="shared" si="0"/>
        <v>±0 </v>
      </c>
      <c r="N20" s="50">
        <f>'配布資料（グループ用）'!$F$35</f>
        <v>300000</v>
      </c>
      <c r="O20" s="51">
        <f>'配布資料（グループ用）'!$F$35</f>
        <v>300000</v>
      </c>
      <c r="P20" s="52" t="str">
        <f t="shared" si="1"/>
        <v>±0 </v>
      </c>
      <c r="Q20" s="50">
        <f>'配布資料（グループ用）'!$F$35</f>
        <v>300000</v>
      </c>
      <c r="R20" s="51">
        <f>'配布資料（グループ用）'!$F$35</f>
        <v>300000</v>
      </c>
      <c r="S20" s="52" t="str">
        <f t="shared" si="2"/>
        <v>±0 </v>
      </c>
      <c r="T20" s="50">
        <f>'配布資料（グループ用）'!$F$35</f>
        <v>300000</v>
      </c>
      <c r="U20" s="51">
        <f>'配布資料（グループ用）'!$F$35</f>
        <v>300000</v>
      </c>
      <c r="V20" s="53" t="str">
        <f t="shared" si="3"/>
        <v>±0 </v>
      </c>
    </row>
    <row r="21" spans="1:22" ht="13.5" customHeight="1">
      <c r="A21" s="104"/>
      <c r="B21" s="567"/>
      <c r="C21" s="555"/>
      <c r="D21" s="555"/>
      <c r="E21" s="555"/>
      <c r="F21" s="555"/>
      <c r="G21" s="556"/>
      <c r="H21" s="362"/>
      <c r="I21" s="368" t="s">
        <v>124</v>
      </c>
      <c r="J21" s="369"/>
      <c r="K21" s="74">
        <f>K30*'配布資料（グループ用）'!$F$38/100</f>
        <v>0</v>
      </c>
      <c r="L21" s="75">
        <f>L30*'配布資料（グループ用）'!$F$38/100</f>
        <v>0</v>
      </c>
      <c r="M21" s="47" t="str">
        <f t="shared" si="0"/>
        <v>±0 </v>
      </c>
      <c r="N21" s="74">
        <f>N30*'配布資料（グループ用）'!$F$38/100</f>
        <v>134042.58</v>
      </c>
      <c r="O21" s="75">
        <f>O30*'配布資料（グループ用）'!$F$38/100</f>
        <v>134042.58</v>
      </c>
      <c r="P21" s="47" t="str">
        <f t="shared" si="1"/>
        <v>±0 </v>
      </c>
      <c r="Q21" s="74">
        <f>Q30*'配布資料（グループ用）'!$F$38/100</f>
        <v>353236.8</v>
      </c>
      <c r="R21" s="75">
        <f>R30*'配布資料（グループ用）'!$F$38/100</f>
        <v>353236.8</v>
      </c>
      <c r="S21" s="47" t="str">
        <f t="shared" si="2"/>
        <v>±0 </v>
      </c>
      <c r="T21" s="74">
        <f>T30*'配布資料（グループ用）'!$F$38/100</f>
        <v>586422.12</v>
      </c>
      <c r="U21" s="75">
        <f>U30*'配布資料（グループ用）'!$F$38/100</f>
        <v>586422.12</v>
      </c>
      <c r="V21" s="76" t="str">
        <f t="shared" si="3"/>
        <v>±0 </v>
      </c>
    </row>
    <row r="22" spans="1:22" ht="13.5" customHeight="1">
      <c r="A22" s="104"/>
      <c r="B22" s="566" t="s">
        <v>110</v>
      </c>
      <c r="C22" s="557"/>
      <c r="D22" s="557"/>
      <c r="E22" s="557"/>
      <c r="F22" s="557"/>
      <c r="G22" s="556" t="s">
        <v>111</v>
      </c>
      <c r="H22" s="367"/>
      <c r="I22" s="368" t="s">
        <v>125</v>
      </c>
      <c r="J22" s="369"/>
      <c r="K22" s="58">
        <f>K16-K17-K18-K19-K20-K21</f>
        <v>-3300000</v>
      </c>
      <c r="L22" s="59">
        <f>L16-L17-L18-L19-L20-L21</f>
        <v>-3300000</v>
      </c>
      <c r="M22" s="47" t="str">
        <f>IF(L22-K22=0,"±0 ",L22-K22)</f>
        <v>±0 </v>
      </c>
      <c r="N22" s="58">
        <f>N16-N17-N18-N19-N20-N21</f>
        <v>-3434042.58</v>
      </c>
      <c r="O22" s="59">
        <f>O16-O17-O18-O19-O20-O21</f>
        <v>-3434042.58</v>
      </c>
      <c r="P22" s="47" t="str">
        <f t="shared" si="1"/>
        <v>±0 </v>
      </c>
      <c r="Q22" s="58">
        <f>Q16-Q17-Q18-Q19-Q20-Q21</f>
        <v>-3653236.8</v>
      </c>
      <c r="R22" s="59">
        <f>R16-R17-R18-R19-R20-R21</f>
        <v>-3653236.8</v>
      </c>
      <c r="S22" s="47" t="str">
        <f t="shared" si="2"/>
        <v>±0 </v>
      </c>
      <c r="T22" s="58">
        <f>T16-T17-T18-T19-T20-T21</f>
        <v>-3886422.12</v>
      </c>
      <c r="U22" s="59">
        <f>U16-U17-U18-U19-U20-U21</f>
        <v>-3886422.12</v>
      </c>
      <c r="V22" s="60" t="str">
        <f t="shared" si="3"/>
        <v>±0 </v>
      </c>
    </row>
    <row r="23" spans="1:22" ht="13.5" customHeight="1">
      <c r="A23" s="104"/>
      <c r="B23" s="567"/>
      <c r="C23" s="557"/>
      <c r="D23" s="557"/>
      <c r="E23" s="557"/>
      <c r="F23" s="557"/>
      <c r="G23" s="556"/>
      <c r="H23" s="105"/>
      <c r="I23" s="370" t="s">
        <v>126</v>
      </c>
      <c r="J23" s="94"/>
      <c r="K23" s="450" t="str">
        <f>IF(K22&lt;0,"当期赤字！","")</f>
        <v>当期赤字！</v>
      </c>
      <c r="L23" s="451" t="str">
        <f>IF(L22&lt;0,"当期赤字！","")</f>
        <v>当期赤字！</v>
      </c>
      <c r="M23" s="452"/>
      <c r="N23" s="450" t="str">
        <f>IF(N22&lt;0,"当期赤字！","")</f>
        <v>当期赤字！</v>
      </c>
      <c r="O23" s="451" t="str">
        <f>IF(O22&lt;0,"当期赤字！","")</f>
        <v>当期赤字！</v>
      </c>
      <c r="P23" s="452"/>
      <c r="Q23" s="450" t="str">
        <f>IF(Q22&lt;0,"当期赤字！","")</f>
        <v>当期赤字！</v>
      </c>
      <c r="R23" s="451" t="str">
        <f>IF(R22&lt;0,"当期赤字！","")</f>
        <v>当期赤字！</v>
      </c>
      <c r="S23" s="452"/>
      <c r="T23" s="450" t="str">
        <f>IF(T22&lt;0,"当期赤字！","")</f>
        <v>当期赤字！</v>
      </c>
      <c r="U23" s="451" t="str">
        <f>IF(U22&lt;0,"当期赤字！","")</f>
        <v>当期赤字！</v>
      </c>
      <c r="V23" s="453"/>
    </row>
    <row r="24" spans="1:22" ht="13.5" customHeight="1">
      <c r="A24" s="104"/>
      <c r="B24" s="387"/>
      <c r="C24" s="387"/>
      <c r="D24" s="387"/>
      <c r="E24" s="387"/>
      <c r="F24" s="387"/>
      <c r="G24" s="108"/>
      <c r="H24" s="105"/>
      <c r="I24" s="363"/>
      <c r="J24" s="363"/>
      <c r="K24" s="363"/>
      <c r="L24" s="363"/>
      <c r="M24" s="364"/>
      <c r="N24" s="363"/>
      <c r="O24" s="363"/>
      <c r="P24" s="364"/>
      <c r="Q24" s="363"/>
      <c r="R24" s="363"/>
      <c r="S24" s="364"/>
      <c r="T24" s="363"/>
      <c r="U24" s="363"/>
      <c r="V24" s="364"/>
    </row>
    <row r="25" spans="1:22" ht="13.5" customHeight="1">
      <c r="A25" s="104"/>
      <c r="B25" s="104"/>
      <c r="C25" s="340"/>
      <c r="D25" s="104"/>
      <c r="E25" s="104"/>
      <c r="F25" s="104"/>
      <c r="G25" s="108"/>
      <c r="H25" s="105"/>
      <c r="I25" s="371" t="s">
        <v>127</v>
      </c>
      <c r="J25" s="303"/>
      <c r="K25" s="302"/>
      <c r="L25" s="353" t="str">
        <f>L6</f>
        <v>第Ⅰ期</v>
      </c>
      <c r="M25" s="304"/>
      <c r="N25" s="302"/>
      <c r="O25" s="353" t="str">
        <f>O6</f>
        <v>第Ⅱ期</v>
      </c>
      <c r="P25" s="304"/>
      <c r="Q25" s="302"/>
      <c r="R25" s="353" t="str">
        <f>R6</f>
        <v>第Ⅲ期</v>
      </c>
      <c r="S25" s="304"/>
      <c r="T25" s="302"/>
      <c r="U25" s="353" t="str">
        <f>U6</f>
        <v>第Ⅳ期</v>
      </c>
      <c r="V25" s="304"/>
    </row>
    <row r="26" spans="1:22" ht="13.5" customHeight="1">
      <c r="A26" s="104"/>
      <c r="B26" s="205"/>
      <c r="C26" s="205"/>
      <c r="D26" s="205"/>
      <c r="E26" s="205"/>
      <c r="F26" s="205"/>
      <c r="G26" s="105"/>
      <c r="H26" s="105"/>
      <c r="I26" s="372"/>
      <c r="J26" s="373" t="s">
        <v>128</v>
      </c>
      <c r="K26" s="357" t="s">
        <v>212</v>
      </c>
      <c r="L26" s="358" t="s">
        <v>213</v>
      </c>
      <c r="M26" s="359" t="s">
        <v>161</v>
      </c>
      <c r="N26" s="357" t="s">
        <v>179</v>
      </c>
      <c r="O26" s="358" t="s">
        <v>180</v>
      </c>
      <c r="P26" s="359" t="s">
        <v>161</v>
      </c>
      <c r="Q26" s="357" t="s">
        <v>179</v>
      </c>
      <c r="R26" s="358" t="s">
        <v>180</v>
      </c>
      <c r="S26" s="359" t="s">
        <v>161</v>
      </c>
      <c r="T26" s="357" t="s">
        <v>179</v>
      </c>
      <c r="U26" s="358" t="s">
        <v>180</v>
      </c>
      <c r="V26" s="359" t="s">
        <v>161</v>
      </c>
    </row>
    <row r="27" spans="1:22" ht="13.5" customHeight="1">
      <c r="A27" s="104"/>
      <c r="B27" s="205"/>
      <c r="C27" s="205"/>
      <c r="D27" s="205"/>
      <c r="E27" s="205"/>
      <c r="F27" s="205"/>
      <c r="G27" s="105"/>
      <c r="H27" s="362"/>
      <c r="I27" s="374" t="s">
        <v>129</v>
      </c>
      <c r="J27" s="63">
        <f>J42</f>
        <v>5000000</v>
      </c>
      <c r="K27" s="64">
        <f>K42</f>
        <v>1700000</v>
      </c>
      <c r="L27" s="65">
        <f>L42</f>
        <v>1700000</v>
      </c>
      <c r="M27" s="66" t="str">
        <f>IF(L27-K27=0,"±0 ",L27-K27)</f>
        <v>±0 </v>
      </c>
      <c r="N27" s="64">
        <f>N42</f>
        <v>500000.4199999999</v>
      </c>
      <c r="O27" s="65">
        <f>O42</f>
        <v>500000.4199999999</v>
      </c>
      <c r="P27" s="66" t="str">
        <f>IF(O27-N27=0,"±0 ",O27-N27)</f>
        <v>±0 </v>
      </c>
      <c r="Q27" s="64">
        <f>Q42</f>
        <v>500000.6200000001</v>
      </c>
      <c r="R27" s="65">
        <f>R42</f>
        <v>500000.6200000001</v>
      </c>
      <c r="S27" s="66" t="str">
        <f>IF(R27-Q27=0,"±0 ",R27-Q27)</f>
        <v>±0 </v>
      </c>
      <c r="T27" s="64">
        <f>T42</f>
        <v>500000.5</v>
      </c>
      <c r="U27" s="65">
        <f>U42</f>
        <v>500000.5</v>
      </c>
      <c r="V27" s="67" t="str">
        <f>IF(U27-T27=0,"±0 ",U27-T27)</f>
        <v>±0 </v>
      </c>
    </row>
    <row r="28" spans="1:22" ht="13.5" customHeight="1">
      <c r="A28" s="104"/>
      <c r="B28" s="205"/>
      <c r="C28" s="205"/>
      <c r="D28" s="205"/>
      <c r="E28" s="205"/>
      <c r="F28" s="205"/>
      <c r="G28" s="105"/>
      <c r="H28" s="362"/>
      <c r="I28" s="375" t="s">
        <v>183</v>
      </c>
      <c r="J28" s="68">
        <f>'配布資料（グループ用）'!F17</f>
        <v>0</v>
      </c>
      <c r="K28" s="69">
        <f>K58</f>
        <v>0</v>
      </c>
      <c r="L28" s="70">
        <f>L58</f>
        <v>0</v>
      </c>
      <c r="M28" s="71" t="str">
        <f>IF(L28-K28=0,"±0 ",L28-K28)</f>
        <v>±0 </v>
      </c>
      <c r="N28" s="69">
        <f>N58</f>
        <v>0</v>
      </c>
      <c r="O28" s="70">
        <f>O58</f>
        <v>0</v>
      </c>
      <c r="P28" s="71" t="str">
        <f>IF(O28-N28=0,"±0 ",O28-N28)</f>
        <v>±0 </v>
      </c>
      <c r="Q28" s="69">
        <f>Q58</f>
        <v>0</v>
      </c>
      <c r="R28" s="70">
        <f>R58</f>
        <v>0</v>
      </c>
      <c r="S28" s="71" t="str">
        <f>IF(R28-Q28=0,"±0 ",R28-Q28)</f>
        <v>±0 </v>
      </c>
      <c r="T28" s="69">
        <f>T58</f>
        <v>0</v>
      </c>
      <c r="U28" s="70">
        <f>U58</f>
        <v>0</v>
      </c>
      <c r="V28" s="72" t="str">
        <f>IF(U28-T28=0,"±0 ",U28-T28)</f>
        <v>±0 </v>
      </c>
    </row>
    <row r="29" spans="1:22" ht="13.5" customHeight="1">
      <c r="A29" s="104"/>
      <c r="B29" s="205"/>
      <c r="C29" s="205"/>
      <c r="D29" s="205"/>
      <c r="E29" s="205"/>
      <c r="F29" s="205"/>
      <c r="G29" s="362"/>
      <c r="H29" s="362"/>
      <c r="I29" s="376" t="s">
        <v>130</v>
      </c>
      <c r="J29" s="73">
        <f>J27+J28</f>
        <v>5000000</v>
      </c>
      <c r="K29" s="74">
        <f>K27+K28</f>
        <v>1700000</v>
      </c>
      <c r="L29" s="75">
        <f>L27+L28</f>
        <v>1700000</v>
      </c>
      <c r="M29" s="47" t="str">
        <f>IF(L29-K29=0,"±0 ",L29-K29)</f>
        <v>±0 </v>
      </c>
      <c r="N29" s="74">
        <f>N27+N28</f>
        <v>500000.4199999999</v>
      </c>
      <c r="O29" s="75">
        <f>O27+O28</f>
        <v>500000.4199999999</v>
      </c>
      <c r="P29" s="47" t="str">
        <f>IF(O29-N29=0,"±0 ",O29-N29)</f>
        <v>±0 </v>
      </c>
      <c r="Q29" s="74">
        <f>Q27+Q28</f>
        <v>500000.6200000001</v>
      </c>
      <c r="R29" s="75">
        <f>R27+R28</f>
        <v>500000.6200000001</v>
      </c>
      <c r="S29" s="47" t="str">
        <f>IF(R29-Q29=0,"±0 ",R29-Q29)</f>
        <v>±0 </v>
      </c>
      <c r="T29" s="74">
        <f>T27+T28</f>
        <v>500000.5</v>
      </c>
      <c r="U29" s="75">
        <f>U27+U28</f>
        <v>500000.5</v>
      </c>
      <c r="V29" s="76" t="str">
        <f>IF(U29-T29=0,"±0 ",U29-T29)</f>
        <v>±0 </v>
      </c>
    </row>
    <row r="30" spans="1:22" ht="13.5" customHeight="1">
      <c r="A30" s="104"/>
      <c r="B30" s="205"/>
      <c r="C30" s="205"/>
      <c r="D30" s="205"/>
      <c r="E30" s="205"/>
      <c r="F30" s="205"/>
      <c r="G30" s="362"/>
      <c r="H30" s="362"/>
      <c r="I30" s="374" t="s">
        <v>131</v>
      </c>
      <c r="J30" s="63">
        <f>'配布資料（グループ用）'!F41</f>
        <v>0</v>
      </c>
      <c r="K30" s="65">
        <f>IF((K89+K16-K18-K19-K20-K56-ROUND(K88*'配布資料（グループ用）'!$F$38/100,0))&lt;'配布資料（グループ用）'!$F$37,ROUND(K88+('配布資料（グループ用）'!$F$37-(K89+K16-K18-K19-K20-K56-ROUND(K88*'配布資料（グループ用）'!$F$38/100,0)))*1/(1-'配布資料（グループ用）'!$F$38/100),0),K88)</f>
        <v>0</v>
      </c>
      <c r="L30" s="65">
        <f>IF((L89+L16-L18-L19-L20-L56-ROUND(L88*'配布資料（グループ用）'!$F$38/100,0))&lt;'配布資料（グループ用）'!$F$37,ROUND(L88+('配布資料（グループ用）'!$F$37-(L89+L16-L18-L19-L20-L56-ROUND(L88*'配布資料（グループ用）'!$F$38/100,0)))*1/(1-'配布資料（グループ用）'!$F$38/100),0),L88)</f>
        <v>0</v>
      </c>
      <c r="M30" s="66" t="str">
        <f>IF(L30-K30=0,"±0 ",L30-K30)</f>
        <v>±0 </v>
      </c>
      <c r="N30" s="64">
        <f>IF((N89+N16-N18-N19-N20-N56-ROUND(N88*'配布資料（グループ用）'!$F$38/100,0))&lt;'配布資料（グループ用）'!$F$37,ROUND(N88+('配布資料（グループ用）'!$F$37-(N89+N16-N18-N19-N20-N56-ROUND(N88*'配布資料（グループ用）'!$F$38/100,0)))*1/(1-'配布資料（グループ用）'!$F$38/100),0),N88)</f>
        <v>2234043</v>
      </c>
      <c r="O30" s="65">
        <f>IF((O89+O16-O18-O19-O20-O56-ROUND(O88*'配布資料（グループ用）'!$F$38/100,0))&lt;'配布資料（グループ用）'!$F$37,ROUND(O88+('配布資料（グループ用）'!$F$37-(O89+O16-O18-O19-O20-O56-ROUND(O88*'配布資料（グループ用）'!$F$38/100,0)))*1/(1-'配布資料（グループ用）'!$F$38/100),0),O88)</f>
        <v>2234043</v>
      </c>
      <c r="P30" s="66" t="str">
        <f>IF(O30-N30=0,"±0 ",O30-N30)</f>
        <v>±0 </v>
      </c>
      <c r="Q30" s="64">
        <f>IF((Q89+Q16-Q18-Q19-Q20-Q56-ROUND(Q88*'配布資料（グループ用）'!$F$38/100,0))&lt;'配布資料（グループ用）'!$F$37,ROUND(Q88+('配布資料（グループ用）'!$F$37-(Q89+Q16-Q18-Q19-Q20-Q56-ROUND(Q88*'配布資料（グループ用）'!$F$38/100,0)))*1/(1-'配布資料（グループ用）'!$F$38/100),0),Q88)</f>
        <v>5887280</v>
      </c>
      <c r="R30" s="65">
        <f>IF((R89+R16-R18-R19-R20-R56-ROUND(R88*'配布資料（グループ用）'!$F$38/100,0))&lt;'配布資料（グループ用）'!$F$37,ROUND(R88+('配布資料（グループ用）'!$F$37-(R89+R16-R18-R19-R20-R56-ROUND(R88*'配布資料（グループ用）'!$F$38/100,0)))*1/(1-'配布資料（グループ用）'!$F$38/100),0),R88)</f>
        <v>5887280</v>
      </c>
      <c r="S30" s="66" t="str">
        <f>IF(R30-Q30=0,"±0 ",R30-Q30)</f>
        <v>±0 </v>
      </c>
      <c r="T30" s="64">
        <f>IF((T89+T16-T18-T19-T20-T56-ROUND(T88*'配布資料（グループ用）'!$F$38/100,0))&lt;'配布資料（グループ用）'!$F$37,ROUND(T88+('配布資料（グループ用）'!$F$37-(T89+T16-T18-T19-T20-T56-ROUND(T88*'配布資料（グループ用）'!$F$38/100,0)))*1/(1-'配布資料（グループ用）'!$F$38/100),0),T88)</f>
        <v>9773702</v>
      </c>
      <c r="U30" s="65">
        <f>IF((U89+U16-U18-U19-U20-U56-ROUND(U88*'配布資料（グループ用）'!$F$38/100,0))&lt;'配布資料（グループ用）'!$F$37,ROUND(U88+('配布資料（グループ用）'!$F$37-(U89+U16-U18-U19-U20-U56-ROUND(U88*'配布資料（グループ用）'!$F$38/100,0)))*1/(1-'配布資料（グループ用）'!$F$38/100),0),U88)</f>
        <v>9773702</v>
      </c>
      <c r="V30" s="67" t="str">
        <f>IF(U30-T30=0,"±0 ",U30-T30)</f>
        <v>±0 </v>
      </c>
    </row>
    <row r="31" spans="1:22" ht="13.5" customHeight="1">
      <c r="A31" s="104"/>
      <c r="B31" s="205"/>
      <c r="C31" s="205"/>
      <c r="D31" s="205"/>
      <c r="E31" s="205"/>
      <c r="F31" s="205"/>
      <c r="G31" s="362"/>
      <c r="H31" s="362"/>
      <c r="I31" s="377" t="s">
        <v>132</v>
      </c>
      <c r="J31" s="77">
        <f>'配布資料（グループ用）'!$F$18</f>
        <v>5000000</v>
      </c>
      <c r="K31" s="50">
        <f>'配布資料（グループ用）'!$F$18</f>
        <v>5000000</v>
      </c>
      <c r="L31" s="51">
        <f>'配布資料（グループ用）'!$F$18</f>
        <v>5000000</v>
      </c>
      <c r="M31" s="52" t="str">
        <f>IF(L31-K31=0,"±0 ",L31-K31)</f>
        <v>±0 </v>
      </c>
      <c r="N31" s="50">
        <f>'配布資料（グループ用）'!$F$18</f>
        <v>5000000</v>
      </c>
      <c r="O31" s="51">
        <f>'配布資料（グループ用）'!$F$18</f>
        <v>5000000</v>
      </c>
      <c r="P31" s="52" t="str">
        <f>IF(O31-N31=0,"±0 ",O31-N31)</f>
        <v>±0 </v>
      </c>
      <c r="Q31" s="50">
        <f>'配布資料（グループ用）'!$F$18</f>
        <v>5000000</v>
      </c>
      <c r="R31" s="51">
        <f>'配布資料（グループ用）'!$F$18</f>
        <v>5000000</v>
      </c>
      <c r="S31" s="52" t="str">
        <f>IF(R31-Q31=0,"±0 ",R31-Q31)</f>
        <v>±0 </v>
      </c>
      <c r="T31" s="50">
        <f>'配布資料（グループ用）'!$F$18</f>
        <v>5000000</v>
      </c>
      <c r="U31" s="51">
        <f>'配布資料（グループ用）'!$F$18</f>
        <v>5000000</v>
      </c>
      <c r="V31" s="53" t="str">
        <f>IF(T31-U31=0,"±0 ",T31-U31)</f>
        <v>±0 </v>
      </c>
    </row>
    <row r="32" spans="1:22" ht="13.5" customHeight="1">
      <c r="A32" s="104"/>
      <c r="B32" s="205"/>
      <c r="C32" s="205"/>
      <c r="D32" s="205"/>
      <c r="E32" s="205"/>
      <c r="F32" s="205"/>
      <c r="G32" s="362"/>
      <c r="H32" s="362"/>
      <c r="I32" s="375" t="s">
        <v>133</v>
      </c>
      <c r="J32" s="78">
        <f>'配布資料（グループ用）'!F40</f>
        <v>0</v>
      </c>
      <c r="K32" s="79">
        <f>J32+K22</f>
        <v>-3300000</v>
      </c>
      <c r="L32" s="80">
        <f>J32+L22</f>
        <v>-3300000</v>
      </c>
      <c r="M32" s="71" t="str">
        <f>IF(K32-L32=0,"±0 ",K32-L32)</f>
        <v>±0 </v>
      </c>
      <c r="N32" s="79">
        <f>L32+N22</f>
        <v>-6734042.58</v>
      </c>
      <c r="O32" s="80">
        <f>L32+O22</f>
        <v>-6734042.58</v>
      </c>
      <c r="P32" s="71" t="str">
        <f>IF(N32-O32=0,"±0 ",N32-O32)</f>
        <v>±0 </v>
      </c>
      <c r="Q32" s="79">
        <f>O32+Q22</f>
        <v>-10387279.379999999</v>
      </c>
      <c r="R32" s="80">
        <f>O32+R22</f>
        <v>-10387279.379999999</v>
      </c>
      <c r="S32" s="71" t="str">
        <f>IF(Q32-R32=0,"±0 ",Q32-R32)</f>
        <v>±0 </v>
      </c>
      <c r="T32" s="79">
        <f>R32+T22</f>
        <v>-14273701.5</v>
      </c>
      <c r="U32" s="80">
        <f>R32+U22</f>
        <v>-14273701.5</v>
      </c>
      <c r="V32" s="81" t="str">
        <f>IF(T32-U32=0,"±0 ",T32-U32)</f>
        <v>±0 </v>
      </c>
    </row>
    <row r="33" spans="1:22" ht="13.5" customHeight="1">
      <c r="A33" s="104"/>
      <c r="B33" s="205"/>
      <c r="C33" s="205"/>
      <c r="D33" s="205"/>
      <c r="E33" s="205"/>
      <c r="F33" s="205"/>
      <c r="G33" s="362"/>
      <c r="H33" s="362"/>
      <c r="I33" s="376" t="s">
        <v>134</v>
      </c>
      <c r="J33" s="73">
        <f>J30+J31+J32</f>
        <v>5000000</v>
      </c>
      <c r="K33" s="74">
        <f>K30+K31+K32</f>
        <v>1700000</v>
      </c>
      <c r="L33" s="75">
        <f>L30+L31+L32</f>
        <v>1700000</v>
      </c>
      <c r="M33" s="47" t="str">
        <f>IF(L33-K33=0,"±0 ",L33-K33)</f>
        <v>±0 </v>
      </c>
      <c r="N33" s="74">
        <f>N30+N31+N32</f>
        <v>500000.4199999999</v>
      </c>
      <c r="O33" s="75">
        <f>O30+O31+O32</f>
        <v>500000.4199999999</v>
      </c>
      <c r="P33" s="47" t="str">
        <f>IF(O33-N33=0,"±0 ",O33-N33)</f>
        <v>±0 </v>
      </c>
      <c r="Q33" s="74">
        <f>Q30+Q31+Q32</f>
        <v>500000.62000000104</v>
      </c>
      <c r="R33" s="75">
        <f>R30+R31+R32</f>
        <v>500000.62000000104</v>
      </c>
      <c r="S33" s="47" t="str">
        <f>IF(R33-Q33=0,"±0 ",R33-Q33)</f>
        <v>±0 </v>
      </c>
      <c r="T33" s="74">
        <f>T30+T31+T32</f>
        <v>500000.5</v>
      </c>
      <c r="U33" s="75">
        <f>U30+U31+U32</f>
        <v>500000.5</v>
      </c>
      <c r="V33" s="76" t="str">
        <f>IF(U33-T33=0,"±0 ",U33-T33)</f>
        <v>±0 </v>
      </c>
    </row>
    <row r="34" spans="1:22" ht="13.5" customHeight="1">
      <c r="A34" s="104"/>
      <c r="B34" s="205"/>
      <c r="C34" s="205"/>
      <c r="D34" s="205"/>
      <c r="E34" s="205"/>
      <c r="F34" s="205"/>
      <c r="G34" s="362"/>
      <c r="H34" s="105"/>
      <c r="I34" s="564" t="s">
        <v>135</v>
      </c>
      <c r="J34" s="82"/>
      <c r="K34" s="454" t="str">
        <f>IF(K32&lt;0,"累積赤字！","")</f>
        <v>累積赤字！</v>
      </c>
      <c r="L34" s="455" t="str">
        <f>IF(L32&lt;0,"累積赤字！","")</f>
        <v>累積赤字！</v>
      </c>
      <c r="M34" s="456"/>
      <c r="N34" s="454" t="str">
        <f>IF(N32&lt;0,"累積赤字！","")</f>
        <v>累積赤字！</v>
      </c>
      <c r="O34" s="455" t="str">
        <f>IF(O32&lt;0,"累積赤字！","")</f>
        <v>累積赤字！</v>
      </c>
      <c r="P34" s="456"/>
      <c r="Q34" s="454" t="str">
        <f>IF(Q32&lt;0,"累積赤字！","")</f>
        <v>累積赤字！</v>
      </c>
      <c r="R34" s="455" t="str">
        <f>IF(R32&lt;0,"累積赤字！","")</f>
        <v>累積赤字！</v>
      </c>
      <c r="S34" s="456"/>
      <c r="T34" s="454" t="str">
        <f>IF(T32&lt;0,"累積赤字！","")</f>
        <v>累積赤字！</v>
      </c>
      <c r="U34" s="455" t="str">
        <f>IF(U32&lt;0,"累積赤字！","")</f>
        <v>累積赤字！</v>
      </c>
      <c r="V34" s="457"/>
    </row>
    <row r="35" spans="1:22" ht="13.5" customHeight="1">
      <c r="A35" s="104"/>
      <c r="B35" s="205"/>
      <c r="C35" s="205"/>
      <c r="D35" s="205"/>
      <c r="E35" s="205"/>
      <c r="F35" s="205"/>
      <c r="G35" s="362"/>
      <c r="H35" s="105"/>
      <c r="I35" s="565"/>
      <c r="J35" s="83"/>
      <c r="K35" s="458">
        <f>IF(K30&gt;J30,"借入金発生！","")</f>
      </c>
      <c r="L35" s="459">
        <f>IF(L30&gt;J30,"借入金発生！","")</f>
      </c>
      <c r="M35" s="460"/>
      <c r="N35" s="458" t="str">
        <f>IF(N30&gt;L30,"借入金発生！","")</f>
        <v>借入金発生！</v>
      </c>
      <c r="O35" s="459" t="str">
        <f>IF(O30&gt;L30,"借入金発生！","")</f>
        <v>借入金発生！</v>
      </c>
      <c r="P35" s="460"/>
      <c r="Q35" s="458" t="str">
        <f>IF(Q30&gt;O30,"借入金発生！","")</f>
        <v>借入金発生！</v>
      </c>
      <c r="R35" s="459" t="str">
        <f>IF(R30&gt;O30,"借入金発生！","")</f>
        <v>借入金発生！</v>
      </c>
      <c r="S35" s="460"/>
      <c r="T35" s="458" t="str">
        <f>IF(T30&gt;R30,"借入金発生！","")</f>
        <v>借入金発生！</v>
      </c>
      <c r="U35" s="459" t="str">
        <f>IF(U30&gt;R30,"借入金発生！","")</f>
        <v>借入金発生！</v>
      </c>
      <c r="V35" s="461"/>
    </row>
    <row r="36" spans="1:22" ht="13.5" customHeight="1">
      <c r="A36" s="104"/>
      <c r="B36" s="205"/>
      <c r="C36" s="205"/>
      <c r="D36" s="205"/>
      <c r="E36" s="205"/>
      <c r="F36" s="205"/>
      <c r="G36" s="206"/>
      <c r="H36" s="105"/>
      <c r="I36" s="363"/>
      <c r="J36" s="363"/>
      <c r="K36" s="363"/>
      <c r="L36" s="363"/>
      <c r="M36" s="364"/>
      <c r="N36" s="363"/>
      <c r="O36" s="363"/>
      <c r="P36" s="364"/>
      <c r="Q36" s="363"/>
      <c r="R36" s="363"/>
      <c r="S36" s="364"/>
      <c r="T36" s="363"/>
      <c r="U36" s="363"/>
      <c r="V36" s="364"/>
    </row>
    <row r="37" spans="1:22" ht="13.5" customHeight="1">
      <c r="A37" s="104"/>
      <c r="B37" s="205"/>
      <c r="C37" s="205"/>
      <c r="D37" s="205"/>
      <c r="E37" s="205"/>
      <c r="F37" s="205"/>
      <c r="G37" s="206"/>
      <c r="H37" s="105"/>
      <c r="I37" s="371" t="s">
        <v>136</v>
      </c>
      <c r="J37" s="303"/>
      <c r="K37" s="302"/>
      <c r="L37" s="353" t="str">
        <f>L6</f>
        <v>第Ⅰ期</v>
      </c>
      <c r="M37" s="304"/>
      <c r="N37" s="302"/>
      <c r="O37" s="353" t="str">
        <f>O6</f>
        <v>第Ⅱ期</v>
      </c>
      <c r="P37" s="304"/>
      <c r="Q37" s="302"/>
      <c r="R37" s="353" t="str">
        <f>R6</f>
        <v>第Ⅲ期</v>
      </c>
      <c r="S37" s="304"/>
      <c r="T37" s="302"/>
      <c r="U37" s="353" t="str">
        <f>U6</f>
        <v>第Ⅳ期</v>
      </c>
      <c r="V37" s="304"/>
    </row>
    <row r="38" spans="1:22" ht="13.5" customHeight="1">
      <c r="A38" s="104"/>
      <c r="B38" s="205"/>
      <c r="C38" s="205"/>
      <c r="D38" s="205"/>
      <c r="E38" s="205"/>
      <c r="F38" s="205"/>
      <c r="G38" s="206"/>
      <c r="H38" s="105"/>
      <c r="I38" s="372"/>
      <c r="J38" s="373" t="s">
        <v>128</v>
      </c>
      <c r="K38" s="357" t="s">
        <v>214</v>
      </c>
      <c r="L38" s="358" t="s">
        <v>215</v>
      </c>
      <c r="M38" s="359" t="s">
        <v>161</v>
      </c>
      <c r="N38" s="357" t="s">
        <v>179</v>
      </c>
      <c r="O38" s="358" t="s">
        <v>180</v>
      </c>
      <c r="P38" s="359" t="s">
        <v>161</v>
      </c>
      <c r="Q38" s="357" t="s">
        <v>179</v>
      </c>
      <c r="R38" s="358" t="s">
        <v>180</v>
      </c>
      <c r="S38" s="359" t="s">
        <v>161</v>
      </c>
      <c r="T38" s="357" t="s">
        <v>179</v>
      </c>
      <c r="U38" s="358" t="s">
        <v>180</v>
      </c>
      <c r="V38" s="359" t="s">
        <v>161</v>
      </c>
    </row>
    <row r="39" spans="1:22" ht="13.5" customHeight="1">
      <c r="A39" s="104"/>
      <c r="B39" s="205"/>
      <c r="C39" s="205"/>
      <c r="D39" s="205"/>
      <c r="E39" s="205"/>
      <c r="F39" s="205"/>
      <c r="G39" s="206"/>
      <c r="H39" s="105"/>
      <c r="I39" s="374" t="s">
        <v>272</v>
      </c>
      <c r="J39" s="84" t="s">
        <v>137</v>
      </c>
      <c r="K39" s="64">
        <f>J42</f>
        <v>5000000</v>
      </c>
      <c r="L39" s="65">
        <f>J42</f>
        <v>5000000</v>
      </c>
      <c r="M39" s="66" t="str">
        <f>IF(L39-K39=0,"±0 ",L39-K39)</f>
        <v>±0 </v>
      </c>
      <c r="N39" s="64">
        <f>L42</f>
        <v>1700000</v>
      </c>
      <c r="O39" s="65">
        <f>L42</f>
        <v>1700000</v>
      </c>
      <c r="P39" s="66" t="str">
        <f>IF(O39-N39=0,"±0 ",O39-N39)</f>
        <v>±0 </v>
      </c>
      <c r="Q39" s="64">
        <f>O42</f>
        <v>500000.4199999999</v>
      </c>
      <c r="R39" s="65">
        <f>O42</f>
        <v>500000.4199999999</v>
      </c>
      <c r="S39" s="66" t="str">
        <f>IF(R39-Q39=0,"±0 ",R39-Q39)</f>
        <v>±0 </v>
      </c>
      <c r="T39" s="64">
        <f>R42</f>
        <v>500000.6200000001</v>
      </c>
      <c r="U39" s="65">
        <f>R42</f>
        <v>500000.6200000001</v>
      </c>
      <c r="V39" s="67" t="str">
        <f>IF(U39-T39=0,"±0 ",U39-T39)</f>
        <v>±0 </v>
      </c>
    </row>
    <row r="40" spans="1:22" ht="13.5" customHeight="1">
      <c r="A40" s="104"/>
      <c r="B40" s="104"/>
      <c r="C40" s="104"/>
      <c r="D40" s="104"/>
      <c r="E40" s="104"/>
      <c r="F40" s="206"/>
      <c r="G40" s="206"/>
      <c r="H40" s="105"/>
      <c r="I40" s="378" t="s">
        <v>276</v>
      </c>
      <c r="J40" s="85" t="s">
        <v>138</v>
      </c>
      <c r="K40" s="86">
        <f>K16+K30-J30</f>
        <v>0</v>
      </c>
      <c r="L40" s="87">
        <f>L16+L30-J30</f>
        <v>0</v>
      </c>
      <c r="M40" s="62" t="str">
        <f>IF(L40-K40=0,"±0 ",L40-K40)</f>
        <v>±0 </v>
      </c>
      <c r="N40" s="86">
        <f>N16+N30-L30</f>
        <v>2234043</v>
      </c>
      <c r="O40" s="87">
        <f>O16+O30-L30</f>
        <v>2234043</v>
      </c>
      <c r="P40" s="62" t="str">
        <f>IF(O40-N40=0,"±0 ",O40-N40)</f>
        <v>±0 </v>
      </c>
      <c r="Q40" s="86">
        <f>Q16+Q30-O30</f>
        <v>3653237</v>
      </c>
      <c r="R40" s="87">
        <f>R16+R30-O30</f>
        <v>3653237</v>
      </c>
      <c r="S40" s="62" t="str">
        <f>IF(R40-Q40=0,"±0 ",R40-Q40)</f>
        <v>±0 </v>
      </c>
      <c r="T40" s="86">
        <f>T16+T30-R30</f>
        <v>3886422</v>
      </c>
      <c r="U40" s="87">
        <f>U16+U30-R30</f>
        <v>3886422</v>
      </c>
      <c r="V40" s="88" t="str">
        <f>IF(U40-T40=0,"±0 ",U40-T40)</f>
        <v>±0 </v>
      </c>
    </row>
    <row r="41" spans="1:22" ht="13.5" customHeight="1">
      <c r="A41" s="104"/>
      <c r="B41" s="104"/>
      <c r="C41" s="104"/>
      <c r="D41" s="104"/>
      <c r="E41" s="104"/>
      <c r="F41" s="206"/>
      <c r="G41" s="206"/>
      <c r="H41" s="105"/>
      <c r="I41" s="376" t="s">
        <v>274</v>
      </c>
      <c r="J41" s="89" t="s">
        <v>139</v>
      </c>
      <c r="K41" s="75">
        <f>K56+K18+K19+K20+K21</f>
        <v>3300000</v>
      </c>
      <c r="L41" s="75">
        <f>L56+L18+L19+L20+L21</f>
        <v>3300000</v>
      </c>
      <c r="M41" s="47" t="str">
        <f>IF(L41-K41=0,"±0 ",L41-K41)</f>
        <v>±0 </v>
      </c>
      <c r="N41" s="75">
        <f>N56+N18+N19+N20+N21</f>
        <v>3434042.58</v>
      </c>
      <c r="O41" s="75">
        <f>O56+O18+O19+O20+O21</f>
        <v>3434042.58</v>
      </c>
      <c r="P41" s="47" t="str">
        <f>IF(O41-N41=0,"±0 ",O41-N41)</f>
        <v>±0 </v>
      </c>
      <c r="Q41" s="75">
        <f>Q56+Q18+Q19+Q20+Q21</f>
        <v>3653236.8</v>
      </c>
      <c r="R41" s="75">
        <f>R56+R18+R19+R20+R21</f>
        <v>3653236.8</v>
      </c>
      <c r="S41" s="47" t="str">
        <f>IF(R41-Q41=0,"±0 ",R41-Q41)</f>
        <v>±0 </v>
      </c>
      <c r="T41" s="75">
        <f>T56+T18+T19+T20+T21</f>
        <v>3886422.12</v>
      </c>
      <c r="U41" s="75">
        <f>U56+U18+U19+U20+U21</f>
        <v>3886422.12</v>
      </c>
      <c r="V41" s="76" t="str">
        <f>IF(U41-T41=0,"±0 ",U41-T41)</f>
        <v>±0 </v>
      </c>
    </row>
    <row r="42" spans="1:22" ht="13.5" customHeight="1">
      <c r="A42" s="104"/>
      <c r="B42" s="104"/>
      <c r="C42" s="104"/>
      <c r="D42" s="104"/>
      <c r="E42" s="104"/>
      <c r="F42" s="206"/>
      <c r="G42" s="206"/>
      <c r="H42" s="105"/>
      <c r="I42" s="376" t="s">
        <v>278</v>
      </c>
      <c r="J42" s="73">
        <f>'配布資料（グループ用）'!F16</f>
        <v>5000000</v>
      </c>
      <c r="K42" s="74">
        <f>K39+K40-K41</f>
        <v>1700000</v>
      </c>
      <c r="L42" s="75">
        <f>L39+L40-L41</f>
        <v>1700000</v>
      </c>
      <c r="M42" s="47" t="str">
        <f>IF(L42-K42=0,"±0 ",L42-K42)</f>
        <v>±0 </v>
      </c>
      <c r="N42" s="74">
        <f>N39+N40-N41</f>
        <v>500000.4199999999</v>
      </c>
      <c r="O42" s="75">
        <f>O39+O40-O41</f>
        <v>500000.4199999999</v>
      </c>
      <c r="P42" s="47" t="str">
        <f>IF(O42-N42=0,"±0 ",O42-N42)</f>
        <v>±0 </v>
      </c>
      <c r="Q42" s="74">
        <f>Q39+Q40-Q41</f>
        <v>500000.6200000001</v>
      </c>
      <c r="R42" s="75">
        <f>R39+R40-R41</f>
        <v>500000.6200000001</v>
      </c>
      <c r="S42" s="47" t="str">
        <f>IF(R42-Q42=0,"±0 ",R42-Q42)</f>
        <v>±0 </v>
      </c>
      <c r="T42" s="74">
        <f>T39+T40-T41</f>
        <v>500000.5</v>
      </c>
      <c r="U42" s="75">
        <f>U39+U40-U41</f>
        <v>500000.5</v>
      </c>
      <c r="V42" s="76" t="str">
        <f>IF(U42-T42=0,"±0 ",U42-T42)</f>
        <v>±0 </v>
      </c>
    </row>
    <row r="43" spans="1:22" ht="13.5" customHeight="1">
      <c r="A43" s="104"/>
      <c r="B43" s="104"/>
      <c r="C43" s="379">
        <f>'配布資料（グループ用）'!F27</f>
        <v>800</v>
      </c>
      <c r="D43" s="379">
        <f>'配布資料（グループ用）'!F28</f>
        <v>1200</v>
      </c>
      <c r="E43" s="379">
        <f>'配布資料（グループ用）'!F29</f>
        <v>1600</v>
      </c>
      <c r="F43" s="380">
        <f>'配布資料（グループ用）'!F30</f>
        <v>1200</v>
      </c>
      <c r="G43" s="206"/>
      <c r="H43" s="105"/>
      <c r="I43" s="363"/>
      <c r="J43" s="363"/>
      <c r="K43" s="363"/>
      <c r="L43" s="363"/>
      <c r="M43" s="364"/>
      <c r="N43" s="363"/>
      <c r="O43" s="363"/>
      <c r="P43" s="364"/>
      <c r="Q43" s="363"/>
      <c r="R43" s="363"/>
      <c r="S43" s="364"/>
      <c r="T43" s="363"/>
      <c r="U43" s="363"/>
      <c r="V43" s="364"/>
    </row>
    <row r="44" spans="1:22" ht="13.5" customHeight="1">
      <c r="A44" s="104"/>
      <c r="B44" s="104"/>
      <c r="C44" s="379">
        <f>'配布資料（グループ用）'!F20</f>
        <v>100000</v>
      </c>
      <c r="D44" s="379"/>
      <c r="E44" s="379"/>
      <c r="F44" s="381"/>
      <c r="G44" s="206"/>
      <c r="H44" s="105"/>
      <c r="I44" s="371" t="s">
        <v>140</v>
      </c>
      <c r="J44" s="303"/>
      <c r="K44" s="302"/>
      <c r="L44" s="353" t="str">
        <f>L6</f>
        <v>第Ⅰ期</v>
      </c>
      <c r="M44" s="304"/>
      <c r="N44" s="302"/>
      <c r="O44" s="353" t="str">
        <f>O6</f>
        <v>第Ⅱ期</v>
      </c>
      <c r="P44" s="304"/>
      <c r="Q44" s="302"/>
      <c r="R44" s="353" t="str">
        <f>R6</f>
        <v>第Ⅲ期</v>
      </c>
      <c r="S44" s="304"/>
      <c r="T44" s="302"/>
      <c r="U44" s="353" t="str">
        <f>U6</f>
        <v>第Ⅳ期</v>
      </c>
      <c r="V44" s="304"/>
    </row>
    <row r="45" spans="1:22" ht="13.5" customHeight="1">
      <c r="A45" s="104"/>
      <c r="B45" s="104"/>
      <c r="C45" s="104"/>
      <c r="D45" s="104"/>
      <c r="E45" s="104"/>
      <c r="F45" s="206"/>
      <c r="G45" s="206"/>
      <c r="H45" s="105"/>
      <c r="I45" s="372"/>
      <c r="J45" s="373" t="s">
        <v>128</v>
      </c>
      <c r="K45" s="357" t="s">
        <v>216</v>
      </c>
      <c r="L45" s="358" t="s">
        <v>217</v>
      </c>
      <c r="M45" s="359" t="s">
        <v>161</v>
      </c>
      <c r="N45" s="357" t="s">
        <v>179</v>
      </c>
      <c r="O45" s="358" t="s">
        <v>180</v>
      </c>
      <c r="P45" s="359" t="s">
        <v>161</v>
      </c>
      <c r="Q45" s="357" t="s">
        <v>179</v>
      </c>
      <c r="R45" s="358" t="s">
        <v>180</v>
      </c>
      <c r="S45" s="359" t="s">
        <v>161</v>
      </c>
      <c r="T45" s="357" t="s">
        <v>179</v>
      </c>
      <c r="U45" s="358" t="s">
        <v>180</v>
      </c>
      <c r="V45" s="359" t="s">
        <v>161</v>
      </c>
    </row>
    <row r="46" spans="1:22" ht="13.5" customHeight="1">
      <c r="A46" s="104"/>
      <c r="B46" s="104"/>
      <c r="C46" s="104"/>
      <c r="D46" s="104"/>
      <c r="E46" s="104"/>
      <c r="F46" s="206"/>
      <c r="G46" s="206"/>
      <c r="H46" s="105"/>
      <c r="I46" s="374" t="s">
        <v>141</v>
      </c>
      <c r="J46" s="84" t="s">
        <v>142</v>
      </c>
      <c r="K46" s="64">
        <f>J50</f>
        <v>0</v>
      </c>
      <c r="L46" s="65">
        <f>J50</f>
        <v>0</v>
      </c>
      <c r="M46" s="66" t="str">
        <f>IF(L46-K46=0,"±0 ",L46-K46)</f>
        <v>±0 </v>
      </c>
      <c r="N46" s="64">
        <f>L50</f>
        <v>0</v>
      </c>
      <c r="O46" s="65">
        <f>L50</f>
        <v>0</v>
      </c>
      <c r="P46" s="66" t="str">
        <f>IF(O46-N46=0,"±0 ",O46-N46)</f>
        <v>±0 </v>
      </c>
      <c r="Q46" s="64">
        <f>O50</f>
        <v>0</v>
      </c>
      <c r="R46" s="65">
        <f>O50</f>
        <v>0</v>
      </c>
      <c r="S46" s="66" t="str">
        <f>IF(R46-Q46=0,"±0 ",R46-Q46)</f>
        <v>±0 </v>
      </c>
      <c r="T46" s="64">
        <f>R50</f>
        <v>0</v>
      </c>
      <c r="U46" s="65">
        <f>R50</f>
        <v>0</v>
      </c>
      <c r="V46" s="67" t="str">
        <f>IF(U46-T46=0,"±0 ",U46-T46)</f>
        <v>±0 </v>
      </c>
    </row>
    <row r="47" spans="1:22" ht="13.5" customHeight="1">
      <c r="A47" s="104"/>
      <c r="B47" s="104"/>
      <c r="C47" s="104"/>
      <c r="D47" s="104"/>
      <c r="E47" s="104"/>
      <c r="F47" s="206"/>
      <c r="G47" s="206"/>
      <c r="H47" s="105"/>
      <c r="I47" s="378" t="s">
        <v>143</v>
      </c>
      <c r="J47" s="85" t="s">
        <v>139</v>
      </c>
      <c r="K47" s="86">
        <f>K10</f>
        <v>0</v>
      </c>
      <c r="L47" s="87">
        <f>L10</f>
        <v>0</v>
      </c>
      <c r="M47" s="62" t="str">
        <f>IF(L47-K47=0,"±0 ",L47-K47)</f>
        <v>±0 </v>
      </c>
      <c r="N47" s="86">
        <f>N10</f>
        <v>0</v>
      </c>
      <c r="O47" s="87">
        <f>O10</f>
        <v>0</v>
      </c>
      <c r="P47" s="62" t="str">
        <f>IF(O47-N47=0,"±0 ",O47-N47)</f>
        <v>±0 </v>
      </c>
      <c r="Q47" s="86">
        <f>Q10</f>
        <v>0</v>
      </c>
      <c r="R47" s="87">
        <f>R10</f>
        <v>0</v>
      </c>
      <c r="S47" s="62" t="str">
        <f>IF(R47-Q47=0,"±0 ",R47-Q47)</f>
        <v>±0 </v>
      </c>
      <c r="T47" s="86">
        <f>T10</f>
        <v>0</v>
      </c>
      <c r="U47" s="87">
        <f>U10</f>
        <v>0</v>
      </c>
      <c r="V47" s="88" t="str">
        <f>IF(U47-T47=0,"±0 ",U47-T47)</f>
        <v>±0 </v>
      </c>
    </row>
    <row r="48" spans="1:22" ht="13.5" customHeight="1">
      <c r="A48" s="104"/>
      <c r="B48" s="104"/>
      <c r="C48" s="104"/>
      <c r="D48" s="104"/>
      <c r="E48" s="104"/>
      <c r="F48" s="206"/>
      <c r="G48" s="206"/>
      <c r="H48" s="105"/>
      <c r="I48" s="382" t="s">
        <v>144</v>
      </c>
      <c r="J48" s="90" t="s">
        <v>145</v>
      </c>
      <c r="K48" s="54">
        <f>IF(K46+K47&gt;=K49,K49,K46+K47)</f>
        <v>0</v>
      </c>
      <c r="L48" s="55">
        <f>IF(L46+L47&gt;=L49,L49,L46+L47)</f>
        <v>0</v>
      </c>
      <c r="M48" s="56" t="str">
        <f>IF(L48-K48=0,"±0 ",L48-K48)</f>
        <v>±0 </v>
      </c>
      <c r="N48" s="54">
        <f>IF(N46+N47&gt;=N49,N49,N46+N47)</f>
        <v>0</v>
      </c>
      <c r="O48" s="55">
        <f>IF(O46+O47&gt;=O49,O49,O46+O47)</f>
        <v>0</v>
      </c>
      <c r="P48" s="56" t="str">
        <f>IF(O48-N48=0,"±0 ",O48-N48)</f>
        <v>±0 </v>
      </c>
      <c r="Q48" s="54">
        <f>IF(Q46+Q47&gt;=Q49,Q49,Q46+Q47)</f>
        <v>0</v>
      </c>
      <c r="R48" s="55">
        <f>IF(R46+R47&gt;=R49,R49,R46+R47)</f>
        <v>0</v>
      </c>
      <c r="S48" s="56" t="str">
        <f>IF(R48-Q48=0,"±0 ",R48-Q48)</f>
        <v>±0 </v>
      </c>
      <c r="T48" s="54">
        <f>IF(T46+T47&gt;=T49,T49,T46+T47)</f>
        <v>0</v>
      </c>
      <c r="U48" s="55">
        <f>IF(U46+U47&gt;=U49,U49,U46+U47)</f>
        <v>0</v>
      </c>
      <c r="V48" s="91" t="str">
        <f>IF(U48-T48=0,"±0 ",U48-T48)</f>
        <v>±0 </v>
      </c>
    </row>
    <row r="49" spans="1:22" ht="13.5" customHeight="1">
      <c r="A49" s="104"/>
      <c r="B49" s="104"/>
      <c r="C49" s="104"/>
      <c r="D49" s="104"/>
      <c r="E49" s="104"/>
      <c r="F49" s="206"/>
      <c r="G49" s="206"/>
      <c r="H49" s="105"/>
      <c r="I49" s="376" t="s">
        <v>146</v>
      </c>
      <c r="J49" s="89"/>
      <c r="K49" s="92">
        <f>K9</f>
        <v>0</v>
      </c>
      <c r="L49" s="93">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200</v>
      </c>
      <c r="M49" s="47">
        <f>IF(L49-K49=0,"±0 ",L49-K49)</f>
        <v>200</v>
      </c>
      <c r="N49" s="92">
        <f>N9</f>
        <v>0</v>
      </c>
      <c r="O49" s="93">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300</v>
      </c>
      <c r="P49" s="47">
        <f>IF(O49-N49=0,"±0 ",O49-N49)</f>
        <v>300</v>
      </c>
      <c r="Q49" s="92">
        <f>Q9</f>
        <v>0</v>
      </c>
      <c r="R49" s="93">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400</v>
      </c>
      <c r="S49" s="47">
        <f>IF(R49-Q49=0,"±0 ",R49-Q49)</f>
        <v>400</v>
      </c>
      <c r="T49" s="92">
        <f>T9</f>
        <v>0</v>
      </c>
      <c r="U49" s="93">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300</v>
      </c>
      <c r="V49" s="60">
        <f>IF(U49-T49=0,"±0 ",U49-T49)</f>
        <v>300</v>
      </c>
    </row>
    <row r="50" spans="1:22" ht="13.5" customHeight="1">
      <c r="A50" s="104"/>
      <c r="B50" s="104"/>
      <c r="C50" s="104"/>
      <c r="D50" s="104"/>
      <c r="E50" s="104"/>
      <c r="F50" s="206"/>
      <c r="G50" s="206"/>
      <c r="H50" s="105"/>
      <c r="I50" s="376" t="s">
        <v>147</v>
      </c>
      <c r="J50" s="73">
        <f>J58/'配布資料（グループ用）'!F19</f>
        <v>0</v>
      </c>
      <c r="K50" s="74">
        <f>K46+K47-K48</f>
        <v>0</v>
      </c>
      <c r="L50" s="75">
        <f>L46+L47-L48</f>
        <v>0</v>
      </c>
      <c r="M50" s="47" t="str">
        <f>IF(L50-K50=0,"±0 ",L50-K50)</f>
        <v>±0 </v>
      </c>
      <c r="N50" s="74">
        <f>N46+N47-N48</f>
        <v>0</v>
      </c>
      <c r="O50" s="75">
        <f>O46+O47-O48</f>
        <v>0</v>
      </c>
      <c r="P50" s="47" t="str">
        <f>IF(O50-N50=0,"±0 ",O50-N50)</f>
        <v>±0 </v>
      </c>
      <c r="Q50" s="74">
        <f>Q46+Q47-Q48</f>
        <v>0</v>
      </c>
      <c r="R50" s="75">
        <f>R46+R47-R48</f>
        <v>0</v>
      </c>
      <c r="S50" s="47" t="str">
        <f>IF(R50-Q50=0,"±0 ",R50-Q50)</f>
        <v>±0 </v>
      </c>
      <c r="T50" s="74">
        <f>T46+T47-T48</f>
        <v>0</v>
      </c>
      <c r="U50" s="75">
        <f>U46+U47-U48</f>
        <v>0</v>
      </c>
      <c r="V50" s="76" t="str">
        <f>IF(U50-T50=0,"±0 ",U50-T50)</f>
        <v>±0 </v>
      </c>
    </row>
    <row r="51" spans="1:22" ht="13.5" customHeight="1">
      <c r="A51" s="104"/>
      <c r="B51" s="104"/>
      <c r="C51" s="104"/>
      <c r="D51" s="104"/>
      <c r="E51" s="104"/>
      <c r="F51" s="206"/>
      <c r="G51" s="206"/>
      <c r="H51" s="105"/>
      <c r="I51" s="370" t="s">
        <v>126</v>
      </c>
      <c r="J51" s="94"/>
      <c r="K51" s="450">
        <f>IF(K48&lt;K49,"品切れ！","")</f>
      </c>
      <c r="L51" s="451" t="str">
        <f>IF(L48&lt;L49,"品切れ！","")</f>
        <v>品切れ！</v>
      </c>
      <c r="M51" s="57"/>
      <c r="N51" s="450">
        <f>IF(N48&lt;N49,"品切れ！","")</f>
      </c>
      <c r="O51" s="451" t="str">
        <f>IF(O48&lt;O49,"品切れ！","")</f>
        <v>品切れ！</v>
      </c>
      <c r="P51" s="57"/>
      <c r="Q51" s="450">
        <f>IF(Q48&lt;Q49,"品切れ！","")</f>
      </c>
      <c r="R51" s="451" t="str">
        <f>IF(R48&lt;R49,"品切れ！","")</f>
        <v>品切れ！</v>
      </c>
      <c r="S51" s="57"/>
      <c r="T51" s="450">
        <f>IF(T48&lt;T49,"品切れ！","")</f>
      </c>
      <c r="U51" s="451" t="str">
        <f>IF(U48&lt;U49,"品切れ！","")</f>
        <v>品切れ！</v>
      </c>
      <c r="V51" s="462"/>
    </row>
    <row r="52" spans="1:22" ht="13.5" customHeight="1">
      <c r="A52" s="104"/>
      <c r="B52" s="104"/>
      <c r="C52" s="104"/>
      <c r="D52" s="104"/>
      <c r="E52" s="104"/>
      <c r="F52" s="206"/>
      <c r="G52" s="206"/>
      <c r="H52" s="105"/>
      <c r="I52" s="363"/>
      <c r="J52" s="363"/>
      <c r="K52" s="363"/>
      <c r="L52" s="363"/>
      <c r="M52" s="364"/>
      <c r="N52" s="363"/>
      <c r="O52" s="363"/>
      <c r="P52" s="364"/>
      <c r="Q52" s="363"/>
      <c r="R52" s="363"/>
      <c r="S52" s="364"/>
      <c r="T52" s="363"/>
      <c r="U52" s="363"/>
      <c r="V52" s="364"/>
    </row>
    <row r="53" spans="1:22" ht="13.5" customHeight="1">
      <c r="A53" s="104"/>
      <c r="B53" s="104"/>
      <c r="C53" s="104"/>
      <c r="D53" s="104"/>
      <c r="E53" s="104"/>
      <c r="F53" s="206"/>
      <c r="G53" s="206"/>
      <c r="H53" s="105"/>
      <c r="I53" s="371" t="s">
        <v>148</v>
      </c>
      <c r="J53" s="303"/>
      <c r="K53" s="302"/>
      <c r="L53" s="353" t="str">
        <f>L6</f>
        <v>第Ⅰ期</v>
      </c>
      <c r="M53" s="304"/>
      <c r="N53" s="302"/>
      <c r="O53" s="353" t="str">
        <f>O6</f>
        <v>第Ⅱ期</v>
      </c>
      <c r="P53" s="304"/>
      <c r="Q53" s="302"/>
      <c r="R53" s="353" t="str">
        <f>R6</f>
        <v>第Ⅲ期</v>
      </c>
      <c r="S53" s="304"/>
      <c r="T53" s="302"/>
      <c r="U53" s="353" t="str">
        <f>U6</f>
        <v>第Ⅳ期</v>
      </c>
      <c r="V53" s="304"/>
    </row>
    <row r="54" spans="1:22" ht="13.5" customHeight="1">
      <c r="A54" s="104"/>
      <c r="B54" s="104"/>
      <c r="C54" s="104"/>
      <c r="D54" s="104"/>
      <c r="E54" s="104"/>
      <c r="F54" s="206"/>
      <c r="G54" s="206"/>
      <c r="H54" s="105"/>
      <c r="I54" s="372"/>
      <c r="J54" s="373" t="s">
        <v>128</v>
      </c>
      <c r="K54" s="357" t="s">
        <v>218</v>
      </c>
      <c r="L54" s="358" t="s">
        <v>219</v>
      </c>
      <c r="M54" s="359" t="s">
        <v>161</v>
      </c>
      <c r="N54" s="357" t="s">
        <v>179</v>
      </c>
      <c r="O54" s="358" t="s">
        <v>180</v>
      </c>
      <c r="P54" s="359" t="s">
        <v>161</v>
      </c>
      <c r="Q54" s="357" t="s">
        <v>179</v>
      </c>
      <c r="R54" s="358" t="s">
        <v>180</v>
      </c>
      <c r="S54" s="359" t="s">
        <v>161</v>
      </c>
      <c r="T54" s="357" t="s">
        <v>179</v>
      </c>
      <c r="U54" s="358" t="s">
        <v>180</v>
      </c>
      <c r="V54" s="359" t="s">
        <v>161</v>
      </c>
    </row>
    <row r="55" spans="1:22" ht="13.5" customHeight="1">
      <c r="A55" s="104"/>
      <c r="B55" s="104"/>
      <c r="C55" s="104"/>
      <c r="D55" s="104"/>
      <c r="E55" s="104"/>
      <c r="F55" s="206"/>
      <c r="G55" s="206"/>
      <c r="H55" s="105"/>
      <c r="I55" s="374" t="s">
        <v>149</v>
      </c>
      <c r="J55" s="84" t="s">
        <v>150</v>
      </c>
      <c r="K55" s="64">
        <f>J58</f>
        <v>0</v>
      </c>
      <c r="L55" s="65">
        <f>J58</f>
        <v>0</v>
      </c>
      <c r="M55" s="95" t="str">
        <f>IF(L55-K55=0,"±0 ",L55-K55)</f>
        <v>±0 </v>
      </c>
      <c r="N55" s="64">
        <f>L58</f>
        <v>0</v>
      </c>
      <c r="O55" s="65">
        <f>L58</f>
        <v>0</v>
      </c>
      <c r="P55" s="95" t="str">
        <f>IF(O55-N55=0,"±0 ",O55-N55)</f>
        <v>±0 </v>
      </c>
      <c r="Q55" s="64">
        <f>O58</f>
        <v>0</v>
      </c>
      <c r="R55" s="65">
        <f>O58</f>
        <v>0</v>
      </c>
      <c r="S55" s="95" t="str">
        <f>IF(R55-Q55=0,"±0 ",R55-Q55)</f>
        <v>±0 </v>
      </c>
      <c r="T55" s="64">
        <f>R58</f>
        <v>0</v>
      </c>
      <c r="U55" s="65">
        <f>R58</f>
        <v>0</v>
      </c>
      <c r="V55" s="67" t="str">
        <f>IF(U55-T55=0,"±0 ",U55-T55)</f>
        <v>±0 </v>
      </c>
    </row>
    <row r="56" spans="1:22" ht="13.5" customHeight="1">
      <c r="A56" s="104"/>
      <c r="G56" s="206"/>
      <c r="H56" s="105"/>
      <c r="I56" s="378" t="s">
        <v>286</v>
      </c>
      <c r="J56" s="85" t="s">
        <v>138</v>
      </c>
      <c r="K56" s="86">
        <f>K47*'配布資料（グループ用）'!$F$19</f>
        <v>0</v>
      </c>
      <c r="L56" s="87">
        <f>L47*'配布資料（グループ用）'!$F$19</f>
        <v>0</v>
      </c>
      <c r="M56" s="96" t="str">
        <f>IF(L56-K56=0,"±0 ",L56-K56)</f>
        <v>±0 </v>
      </c>
      <c r="N56" s="86">
        <f>N47*'配布資料（グループ用）'!$F$19</f>
        <v>0</v>
      </c>
      <c r="O56" s="87">
        <f>O47*'配布資料（グループ用）'!$F$19</f>
        <v>0</v>
      </c>
      <c r="P56" s="61" t="str">
        <f>IF(O56-N56=0,"±0 ",O56-N56)</f>
        <v>±0 </v>
      </c>
      <c r="Q56" s="86">
        <f>Q47*'配布資料（グループ用）'!$F$19</f>
        <v>0</v>
      </c>
      <c r="R56" s="87">
        <f>R47*'配布資料（グループ用）'!$F$19</f>
        <v>0</v>
      </c>
      <c r="S56" s="61" t="str">
        <f>IF(R56-Q56=0,"±0 ",R56-Q56)</f>
        <v>±0 </v>
      </c>
      <c r="T56" s="86">
        <f>T47*'配布資料（グループ用）'!$F$19</f>
        <v>0</v>
      </c>
      <c r="U56" s="87">
        <f>U47*'配布資料（グループ用）'!$F$19</f>
        <v>0</v>
      </c>
      <c r="V56" s="88" t="str">
        <f>IF(U56-T56=0,"±0 ",U56-T56)</f>
        <v>±0 </v>
      </c>
    </row>
    <row r="57" spans="1:22" ht="13.5" customHeight="1">
      <c r="A57" s="104"/>
      <c r="G57" s="206"/>
      <c r="H57" s="105"/>
      <c r="I57" s="375" t="s">
        <v>287</v>
      </c>
      <c r="J57" s="97" t="s">
        <v>139</v>
      </c>
      <c r="K57" s="69">
        <f>K48*'配布資料（グループ用）'!$F$19</f>
        <v>0</v>
      </c>
      <c r="L57" s="70">
        <f>L48*'配布資料（グループ用）'!$F$19</f>
        <v>0</v>
      </c>
      <c r="M57" s="98" t="str">
        <f>IF(L57-K57=0,"±0 ",L57-K57)</f>
        <v>±0 </v>
      </c>
      <c r="N57" s="69">
        <f>N48*'配布資料（グループ用）'!$F$19</f>
        <v>0</v>
      </c>
      <c r="O57" s="70">
        <f>O48*'配布資料（グループ用）'!$F$19</f>
        <v>0</v>
      </c>
      <c r="P57" s="98" t="str">
        <f>IF(O57-N57=0,"±0 ",O57-N57)</f>
        <v>±0 </v>
      </c>
      <c r="Q57" s="69">
        <f>Q48*'配布資料（グループ用）'!$F$19</f>
        <v>0</v>
      </c>
      <c r="R57" s="70">
        <f>R48*'配布資料（グループ用）'!$F$19</f>
        <v>0</v>
      </c>
      <c r="S57" s="98" t="str">
        <f>IF(R57-Q57=0,"±0 ",R57-Q57)</f>
        <v>±0 </v>
      </c>
      <c r="T57" s="69">
        <f>T48*'配布資料（グループ用）'!$F$19</f>
        <v>0</v>
      </c>
      <c r="U57" s="70">
        <f>U48*'配布資料（グループ用）'!$F$19</f>
        <v>0</v>
      </c>
      <c r="V57" s="72" t="str">
        <f>IF(U57-T57=0,"±0 ",U57-T57)</f>
        <v>±0 </v>
      </c>
    </row>
    <row r="58" spans="1:22" ht="13.5" customHeight="1">
      <c r="A58" s="104"/>
      <c r="G58" s="206"/>
      <c r="H58" s="105"/>
      <c r="I58" s="376" t="s">
        <v>151</v>
      </c>
      <c r="J58" s="99">
        <f>'配布資料（グループ用）'!F17</f>
        <v>0</v>
      </c>
      <c r="K58" s="74">
        <f>K55+K56-K57</f>
        <v>0</v>
      </c>
      <c r="L58" s="75">
        <f>L55+L56-L57</f>
        <v>0</v>
      </c>
      <c r="M58" s="46" t="str">
        <f>IF(L58-K58=0,"±0 ",L58-K58)</f>
        <v>±0 </v>
      </c>
      <c r="N58" s="74">
        <f>N55+N56-N57</f>
        <v>0</v>
      </c>
      <c r="O58" s="75">
        <f>O55+O56-O57</f>
        <v>0</v>
      </c>
      <c r="P58" s="46" t="str">
        <f>IF(O58-N58=0,"±0 ",O58-N58)</f>
        <v>±0 </v>
      </c>
      <c r="Q58" s="74">
        <f>Q55+Q56-Q57</f>
        <v>0</v>
      </c>
      <c r="R58" s="75">
        <f>R55+R56-R57</f>
        <v>0</v>
      </c>
      <c r="S58" s="46" t="str">
        <f>IF(R58-Q58=0,"±0 ",R58-Q58)</f>
        <v>±0 </v>
      </c>
      <c r="T58" s="74">
        <f>T55+T56-T57</f>
        <v>0</v>
      </c>
      <c r="U58" s="75">
        <f>U55+U56-U57</f>
        <v>0</v>
      </c>
      <c r="V58" s="76" t="str">
        <f>IF(U58-T58=0,"±0 ",U58-T58)</f>
        <v>±0 </v>
      </c>
    </row>
    <row r="59" spans="1:22" ht="13.5" customHeight="1">
      <c r="A59" s="104"/>
      <c r="G59" s="206"/>
      <c r="H59" s="105"/>
      <c r="I59" s="363"/>
      <c r="J59" s="363"/>
      <c r="K59" s="363"/>
      <c r="L59" s="363"/>
      <c r="M59" s="363"/>
      <c r="N59" s="363"/>
      <c r="O59" s="363"/>
      <c r="P59" s="363"/>
      <c r="Q59" s="363"/>
      <c r="R59" s="363"/>
      <c r="S59" s="363"/>
      <c r="T59" s="363"/>
      <c r="U59" s="363"/>
      <c r="V59" s="363"/>
    </row>
    <row r="60" spans="1:22" ht="13.5" customHeight="1">
      <c r="A60" s="104"/>
      <c r="G60" s="206"/>
      <c r="H60" s="105"/>
      <c r="I60" s="371" t="s">
        <v>152</v>
      </c>
      <c r="J60" s="303"/>
      <c r="K60" s="302"/>
      <c r="L60" s="353" t="str">
        <f>L6</f>
        <v>第Ⅰ期</v>
      </c>
      <c r="M60" s="304"/>
      <c r="N60" s="302"/>
      <c r="O60" s="353" t="str">
        <f>O6</f>
        <v>第Ⅱ期</v>
      </c>
      <c r="P60" s="304"/>
      <c r="Q60" s="302"/>
      <c r="R60" s="353" t="str">
        <f>R6</f>
        <v>第Ⅲ期</v>
      </c>
      <c r="S60" s="304"/>
      <c r="T60" s="302"/>
      <c r="U60" s="353" t="str">
        <f>U6</f>
        <v>第Ⅳ期</v>
      </c>
      <c r="V60" s="304"/>
    </row>
    <row r="61" spans="1:22" ht="13.5" customHeight="1">
      <c r="A61" s="104"/>
      <c r="G61" s="206"/>
      <c r="H61" s="105"/>
      <c r="I61" s="383"/>
      <c r="J61" s="384"/>
      <c r="K61" s="357" t="s">
        <v>158</v>
      </c>
      <c r="L61" s="358" t="s">
        <v>159</v>
      </c>
      <c r="M61" s="359" t="s">
        <v>161</v>
      </c>
      <c r="N61" s="357" t="s">
        <v>179</v>
      </c>
      <c r="O61" s="358" t="s">
        <v>180</v>
      </c>
      <c r="P61" s="359" t="s">
        <v>161</v>
      </c>
      <c r="Q61" s="357" t="s">
        <v>179</v>
      </c>
      <c r="R61" s="358" t="s">
        <v>180</v>
      </c>
      <c r="S61" s="359" t="s">
        <v>161</v>
      </c>
      <c r="T61" s="357" t="s">
        <v>179</v>
      </c>
      <c r="U61" s="358" t="s">
        <v>180</v>
      </c>
      <c r="V61" s="359" t="s">
        <v>161</v>
      </c>
    </row>
    <row r="62" spans="1:22" ht="13.5" customHeight="1">
      <c r="A62" s="104"/>
      <c r="G62" s="206"/>
      <c r="H62" s="105"/>
      <c r="I62" s="385" t="s">
        <v>285</v>
      </c>
      <c r="J62" s="386"/>
      <c r="K62" s="100">
        <f>ROUND(K48/L90,3)</f>
        <v>0</v>
      </c>
      <c r="L62" s="101" t="e">
        <f>ROUND(L48/L91,3)</f>
        <v>#DIV/0!</v>
      </c>
      <c r="M62" s="102" t="e">
        <f>IF(L62-K62=0,"±0.0% ",(L62-K62))</f>
        <v>#DIV/0!</v>
      </c>
      <c r="N62" s="100">
        <f>ROUND(N48/O90,3)</f>
        <v>0</v>
      </c>
      <c r="O62" s="101" t="e">
        <f>ROUND(O48/O91,3)</f>
        <v>#DIV/0!</v>
      </c>
      <c r="P62" s="102" t="e">
        <f>IF(O62-N62=0,"±0.0% ",(O62-N62))</f>
        <v>#DIV/0!</v>
      </c>
      <c r="Q62" s="100">
        <f>ROUND(Q48/R90,3)</f>
        <v>0</v>
      </c>
      <c r="R62" s="101" t="e">
        <f>ROUND(R48/R91,3)</f>
        <v>#DIV/0!</v>
      </c>
      <c r="S62" s="102" t="e">
        <f>IF(R62-Q62=0,"±0.0% ",(R62-Q62))</f>
        <v>#DIV/0!</v>
      </c>
      <c r="T62" s="100">
        <f>ROUND(T48/U90,3)</f>
        <v>0</v>
      </c>
      <c r="U62" s="101" t="e">
        <f>ROUND(U48/U91,3)</f>
        <v>#DIV/0!</v>
      </c>
      <c r="V62" s="103" t="e">
        <f>IF(U62-T62=0,"±0.0% ",(U62-T62))</f>
        <v>#DIV/0!</v>
      </c>
    </row>
    <row r="63" spans="1:22" ht="13.5" customHeight="1">
      <c r="A63" s="104"/>
      <c r="B63" s="104"/>
      <c r="C63" s="104"/>
      <c r="D63" s="104"/>
      <c r="E63" s="104"/>
      <c r="F63" s="206"/>
      <c r="G63" s="206"/>
      <c r="H63" s="105"/>
      <c r="I63" s="105"/>
      <c r="J63" s="105"/>
      <c r="K63" s="105"/>
      <c r="L63" s="106"/>
      <c r="M63" s="107"/>
      <c r="N63" s="106"/>
      <c r="O63" s="106"/>
      <c r="P63" s="107"/>
      <c r="Q63" s="106"/>
      <c r="R63" s="106"/>
      <c r="S63" s="107"/>
      <c r="T63" s="106"/>
      <c r="U63" s="106"/>
      <c r="V63" s="107"/>
    </row>
    <row r="64" spans="1:22" ht="13.5" customHeight="1" hidden="1">
      <c r="A64" s="104"/>
      <c r="B64" s="205" t="s">
        <v>320</v>
      </c>
      <c r="C64" s="479">
        <f>IF(C14="","",IF(C$69&lt;&gt;"入力可能","NG",IF(OR(C14=1,C14=2,C14=3,C14=4),"OK","NG")))</f>
      </c>
      <c r="D64" s="479">
        <f>IF(D14="","",IF(D$69&lt;&gt;"入力可能","NG",IF(OR(D14=1,D14=2,D14=3,D14=4),"OK","NG")))</f>
      </c>
      <c r="E64" s="479">
        <f>IF(E14="","",IF(E$69&lt;&gt;"入力可能","NG",IF(OR(E14=1,E14=2,E14=3,E14=4),"OK","NG")))</f>
      </c>
      <c r="F64" s="479">
        <f>IF(F14="","",IF(F$69&lt;&gt;"入力可能","NG",IF(OR(F14=1,F14=2,F14=3,F14=4),"OK","NG")))</f>
      </c>
      <c r="G64" s="206"/>
      <c r="H64" s="105"/>
      <c r="I64" s="105" t="s">
        <v>178</v>
      </c>
      <c r="J64" s="105"/>
      <c r="K64" s="105"/>
      <c r="L64" s="106" t="s">
        <v>154</v>
      </c>
      <c r="M64" s="107"/>
      <c r="N64" s="106"/>
      <c r="O64" s="106" t="s">
        <v>155</v>
      </c>
      <c r="P64" s="107"/>
      <c r="Q64" s="106"/>
      <c r="R64" s="106" t="s">
        <v>156</v>
      </c>
      <c r="S64" s="107"/>
      <c r="T64" s="106"/>
      <c r="U64" s="106" t="s">
        <v>157</v>
      </c>
      <c r="V64" s="107"/>
    </row>
    <row r="65" spans="1:22" ht="13.5" customHeight="1" hidden="1">
      <c r="A65" s="104"/>
      <c r="B65" s="205" t="s">
        <v>321</v>
      </c>
      <c r="C65" s="479">
        <f>IF(C16="","",IF(C$69&lt;&gt;"入力可能","NG",IF(INT(C16)&lt;&gt;C16,"NG",IF(C16&lt;0,"NG",IF(C16&gt;=C70,"NG","OK")))))</f>
      </c>
      <c r="D65" s="479">
        <f>IF(D16="","",IF(D$69&lt;&gt;"入力可能","NG",IF(INT(D16)&lt;&gt;D16,"NG",IF(D16&lt;0,"NG",IF(D16&gt;=D70,"NG","OK")))))</f>
      </c>
      <c r="E65" s="479">
        <f>IF(E16="","",IF(E$69&lt;&gt;"入力可能","NG",IF(INT(E16)&lt;&gt;E16,"NG",IF(E16&lt;0,"NG",IF(E16&gt;=E70,"NG","OK")))))</f>
      </c>
      <c r="F65" s="479">
        <f>IF(F16="","",IF(F$69&lt;&gt;"入力可能","NG",IF(INT(F16)&lt;&gt;F16,"NG",IF(F16&lt;0,"NG",IF(F16&gt;=F70,"NG","OK")))))</f>
      </c>
      <c r="G65" s="206"/>
      <c r="H65" s="105"/>
      <c r="I65" s="105"/>
      <c r="J65" s="105"/>
      <c r="K65" s="105"/>
      <c r="L65" s="106"/>
      <c r="M65" s="107"/>
      <c r="N65" s="106"/>
      <c r="O65" s="106"/>
      <c r="P65" s="107"/>
      <c r="Q65" s="106"/>
      <c r="R65" s="106"/>
      <c r="S65" s="107"/>
      <c r="T65" s="106"/>
      <c r="U65" s="106"/>
      <c r="V65" s="107"/>
    </row>
    <row r="66" spans="1:22" ht="13.5" customHeight="1" hidden="1">
      <c r="A66" s="104"/>
      <c r="B66" s="205" t="s">
        <v>322</v>
      </c>
      <c r="C66" s="479">
        <f>IF(C18="","",IF(C$69&lt;&gt;"入力可能","NG",IF(INT(C18)&lt;&gt;C18,"NG",IF(C18&lt;0,"NG","OK"))))</f>
      </c>
      <c r="D66" s="479">
        <f>IF(D18="","",IF(D$69&lt;&gt;"入力可能","NG",IF(INT(D18)&lt;&gt;D18,"NG",IF(D18&lt;0,"NG","OK"))))</f>
      </c>
      <c r="E66" s="479">
        <f>IF(E18="","",IF(E$69&lt;&gt;"入力可能","NG",IF(INT(E18)&lt;&gt;E18,"NG",IF(E18&lt;0,"NG","OK"))))</f>
      </c>
      <c r="F66" s="479">
        <f>IF(F18="","",IF(F$69&lt;&gt;"入力可能","NG",IF(INT(F18)&lt;&gt;F18,"NG",IF(F18&lt;0,"NG","OK"))))</f>
      </c>
      <c r="G66" s="206"/>
      <c r="H66" s="105"/>
      <c r="I66" s="105" t="s">
        <v>181</v>
      </c>
      <c r="J66" s="105"/>
      <c r="K66" s="105"/>
      <c r="L66" s="108">
        <f>C14</f>
        <v>0</v>
      </c>
      <c r="M66" s="107"/>
      <c r="N66" s="106"/>
      <c r="O66" s="108">
        <f>D14</f>
        <v>0</v>
      </c>
      <c r="P66" s="107"/>
      <c r="Q66" s="106"/>
      <c r="R66" s="108">
        <f>E14</f>
        <v>0</v>
      </c>
      <c r="S66" s="107"/>
      <c r="T66" s="106"/>
      <c r="U66" s="108">
        <f>F14</f>
        <v>0</v>
      </c>
      <c r="V66" s="107"/>
    </row>
    <row r="67" spans="1:22" ht="13.5" customHeight="1" hidden="1">
      <c r="A67" s="104"/>
      <c r="B67" s="205" t="s">
        <v>323</v>
      </c>
      <c r="C67" s="479">
        <f>IF(C20="","",IF(C$69&lt;&gt;"入力可能","NG",IF(INT(C20)&lt;&gt;C20,"NG",IF(C20&lt;=0,"NG",IF(C20&gt;'配布資料（グループ用）'!$F$20,"NG","OK")))))</f>
      </c>
      <c r="D67" s="479">
        <f>IF(D20="","",IF(D$69&lt;&gt;"入力可能","NG",IF(INT(D20)&lt;&gt;D20,"NG",IF(D20&lt;=0,"NG",IF(D20&gt;'配布資料（グループ用）'!$F$20,"NG","OK")))))</f>
      </c>
      <c r="E67" s="479">
        <f>IF(E20="","",IF(E$69&lt;&gt;"入力可能","NG",IF(INT(E20)&lt;&gt;E20,"NG",IF(E20&lt;=0,"NG",IF(E20&gt;'配布資料（グループ用）'!$F$20,"NG","OK")))))</f>
      </c>
      <c r="F67" s="479">
        <f>IF(F20="","",IF(F$69&lt;&gt;"入力可能","NG",IF(INT(F20)&lt;&gt;F20,"NG",IF(F20&lt;=0,"NG",IF(F20&gt;'配布資料（グループ用）'!$F$20,"NG","OK")))))</f>
      </c>
      <c r="G67" s="206"/>
      <c r="H67" s="105"/>
      <c r="I67" s="105" t="s">
        <v>182</v>
      </c>
      <c r="J67" s="105"/>
      <c r="K67" s="105"/>
      <c r="L67" s="108">
        <f>C16</f>
        <v>0</v>
      </c>
      <c r="M67" s="107"/>
      <c r="N67" s="106"/>
      <c r="O67" s="108">
        <f>D16</f>
        <v>0</v>
      </c>
      <c r="P67" s="107"/>
      <c r="Q67" s="106"/>
      <c r="R67" s="108">
        <f>E16</f>
        <v>0</v>
      </c>
      <c r="S67" s="107"/>
      <c r="T67" s="106"/>
      <c r="U67" s="108">
        <f>F16</f>
        <v>0</v>
      </c>
      <c r="V67" s="107"/>
    </row>
    <row r="68" spans="1:22" ht="13.5" customHeight="1" hidden="1">
      <c r="A68" s="104"/>
      <c r="B68" s="205" t="s">
        <v>324</v>
      </c>
      <c r="C68" s="479">
        <f>IF(C22="","",IF(C$69&lt;&gt;"入力可能","NG",IF(INT(C22)&lt;&gt;C22,"NG",IF(C22&lt;0,"NG","OK"))))</f>
      </c>
      <c r="D68" s="479">
        <f>IF(D22="","",IF(D$69&lt;&gt;"入力可能","NG",IF(INT(D22)&lt;&gt;D22,"NG",IF(D22&lt;0,"NG","OK"))))</f>
      </c>
      <c r="E68" s="479">
        <f>IF(E22="","",IF(E$69&lt;&gt;"入力可能","NG",IF(INT(E22)&lt;&gt;E22,"NG",IF(E22&lt;0,"NG","OK"))))</f>
      </c>
      <c r="F68" s="479">
        <f>IF(F22="","",IF(F$69&lt;&gt;"入力可能","NG",IF(INT(F22)&lt;&gt;F22,"NG",IF(F22&lt;0,"NG","OK"))))</f>
      </c>
      <c r="G68" s="206"/>
      <c r="H68" s="105"/>
      <c r="I68" s="105" t="s">
        <v>66</v>
      </c>
      <c r="J68" s="105"/>
      <c r="K68" s="105"/>
      <c r="L68" s="108">
        <f>C18</f>
        <v>0</v>
      </c>
      <c r="M68" s="107"/>
      <c r="N68" s="106"/>
      <c r="O68" s="108">
        <f>D18</f>
        <v>0</v>
      </c>
      <c r="P68" s="107"/>
      <c r="Q68" s="106"/>
      <c r="R68" s="108">
        <f>E18</f>
        <v>0</v>
      </c>
      <c r="S68" s="107"/>
      <c r="T68" s="106"/>
      <c r="U68" s="108">
        <f>F18</f>
        <v>0</v>
      </c>
      <c r="V68" s="107"/>
    </row>
    <row r="69" spans="1:22" ht="13.5" customHeight="1" hidden="1">
      <c r="A69" s="104"/>
      <c r="B69" s="104" t="s">
        <v>176</v>
      </c>
      <c r="C69" s="480" t="str">
        <f>'配布資料（グループ用）'!C45</f>
        <v>入力可能</v>
      </c>
      <c r="D69" s="480" t="str">
        <f>'配布資料（グループ用）'!D45</f>
        <v>入力不可</v>
      </c>
      <c r="E69" s="480" t="str">
        <f>'配布資料（グループ用）'!E45</f>
        <v>入力不可</v>
      </c>
      <c r="F69" s="480" t="str">
        <f>'配布資料（グループ用）'!F45</f>
        <v>入力不可</v>
      </c>
      <c r="G69" s="206"/>
      <c r="H69" s="105"/>
      <c r="I69" s="105" t="s">
        <v>68</v>
      </c>
      <c r="J69" s="105"/>
      <c r="K69" s="105"/>
      <c r="L69" s="108">
        <f>C20</f>
        <v>0</v>
      </c>
      <c r="M69" s="107"/>
      <c r="N69" s="106"/>
      <c r="O69" s="108">
        <f>D20</f>
        <v>0</v>
      </c>
      <c r="P69" s="107"/>
      <c r="Q69" s="106"/>
      <c r="R69" s="108">
        <f>E20</f>
        <v>0</v>
      </c>
      <c r="S69" s="107"/>
      <c r="T69" s="106"/>
      <c r="U69" s="108">
        <f>F20</f>
        <v>0</v>
      </c>
      <c r="V69" s="107"/>
    </row>
    <row r="70" spans="1:22" ht="13.5" customHeight="1" hidden="1">
      <c r="A70" s="104"/>
      <c r="B70" s="104" t="s">
        <v>319</v>
      </c>
      <c r="C70" s="480">
        <f>'配布資料（グループ用）'!F27</f>
        <v>800</v>
      </c>
      <c r="D70" s="480">
        <f>'配布資料（グループ用）'!F28</f>
        <v>1200</v>
      </c>
      <c r="E70" s="480">
        <f>'配布資料（グループ用）'!F29</f>
        <v>1600</v>
      </c>
      <c r="F70" s="480">
        <f>'配布資料（グループ用）'!F30</f>
        <v>1200</v>
      </c>
      <c r="G70" s="206"/>
      <c r="H70" s="105"/>
      <c r="I70" s="105" t="s">
        <v>177</v>
      </c>
      <c r="J70" s="105"/>
      <c r="K70" s="105"/>
      <c r="L70" s="108">
        <f>C22</f>
        <v>0</v>
      </c>
      <c r="M70" s="107"/>
      <c r="N70" s="106"/>
      <c r="O70" s="108">
        <f>D22</f>
        <v>0</v>
      </c>
      <c r="P70" s="107"/>
      <c r="Q70" s="106"/>
      <c r="R70" s="108">
        <f>E22</f>
        <v>0</v>
      </c>
      <c r="S70" s="107"/>
      <c r="T70" s="106"/>
      <c r="U70" s="108">
        <f>F22</f>
        <v>0</v>
      </c>
      <c r="V70" s="107"/>
    </row>
    <row r="71" spans="1:22" ht="13.5" customHeight="1" hidden="1">
      <c r="A71" s="104"/>
      <c r="B71" s="104"/>
      <c r="C71" s="104"/>
      <c r="D71" s="104"/>
      <c r="E71" s="104"/>
      <c r="F71" s="206"/>
      <c r="G71" s="206"/>
      <c r="H71" s="105"/>
      <c r="I71" s="105"/>
      <c r="J71" s="105"/>
      <c r="K71" s="105"/>
      <c r="L71" s="106"/>
      <c r="M71" s="107"/>
      <c r="N71" s="106"/>
      <c r="O71" s="106"/>
      <c r="P71" s="107"/>
      <c r="Q71" s="106"/>
      <c r="R71" s="106"/>
      <c r="S71" s="107"/>
      <c r="T71" s="106"/>
      <c r="U71" s="106"/>
      <c r="V71" s="107"/>
    </row>
    <row r="72" spans="1:22" ht="13.5" customHeight="1" hidden="1">
      <c r="A72" s="104"/>
      <c r="B72" s="104"/>
      <c r="C72" s="104"/>
      <c r="D72" s="104"/>
      <c r="E72" s="104"/>
      <c r="F72" s="206"/>
      <c r="G72" s="206"/>
      <c r="H72" s="105"/>
      <c r="I72" s="108" t="s">
        <v>175</v>
      </c>
      <c r="J72" s="108"/>
      <c r="K72" s="108"/>
      <c r="L72" s="109" t="str">
        <f>'配布資料（グループ用）'!C50</f>
        <v>未入力</v>
      </c>
      <c r="M72" s="110"/>
      <c r="N72" s="108"/>
      <c r="O72" s="109" t="str">
        <f>'配布資料（グループ用）'!D50</f>
        <v>未入力</v>
      </c>
      <c r="P72" s="110"/>
      <c r="Q72" s="108"/>
      <c r="R72" s="111" t="str">
        <f>'配布資料（グループ用）'!E50</f>
        <v>未入力</v>
      </c>
      <c r="S72" s="110"/>
      <c r="T72" s="108"/>
      <c r="U72" s="109" t="str">
        <f>'配布資料（グループ用）'!F50</f>
        <v>未入力</v>
      </c>
      <c r="V72" s="110"/>
    </row>
    <row r="73" spans="1:22" ht="13.5" customHeight="1" hidden="1">
      <c r="A73" s="104"/>
      <c r="B73" s="104"/>
      <c r="C73" s="104"/>
      <c r="D73" s="104"/>
      <c r="E73" s="104"/>
      <c r="F73" s="104"/>
      <c r="G73" s="206"/>
      <c r="H73" s="309"/>
      <c r="I73" s="108" t="s">
        <v>163</v>
      </c>
      <c r="J73" s="108"/>
      <c r="K73" s="108"/>
      <c r="L73" s="108">
        <f>'Ａ社'!$C$20</f>
        <v>0</v>
      </c>
      <c r="M73" s="110"/>
      <c r="N73" s="108"/>
      <c r="O73" s="108">
        <f>'Ａ社'!$D$20</f>
        <v>0</v>
      </c>
      <c r="P73" s="110"/>
      <c r="Q73" s="108"/>
      <c r="R73" s="108">
        <f>'Ａ社'!$E$20</f>
        <v>0</v>
      </c>
      <c r="S73" s="110"/>
      <c r="T73" s="108"/>
      <c r="U73" s="108">
        <f>'Ａ社'!$F$20</f>
        <v>0</v>
      </c>
      <c r="V73" s="110"/>
    </row>
    <row r="74" spans="1:22" ht="13.5" customHeight="1" hidden="1">
      <c r="A74" s="104"/>
      <c r="B74" s="104"/>
      <c r="C74" s="104"/>
      <c r="D74" s="104"/>
      <c r="E74" s="104"/>
      <c r="F74" s="104"/>
      <c r="G74" s="206"/>
      <c r="H74" s="309"/>
      <c r="I74" s="108" t="s">
        <v>164</v>
      </c>
      <c r="J74" s="108"/>
      <c r="K74" s="108"/>
      <c r="L74" s="108">
        <f>'Ｂ社'!$C$20</f>
        <v>0</v>
      </c>
      <c r="M74" s="110"/>
      <c r="N74" s="108"/>
      <c r="O74" s="108">
        <f>'Ｂ社'!$D$20</f>
        <v>0</v>
      </c>
      <c r="P74" s="110"/>
      <c r="Q74" s="108"/>
      <c r="R74" s="108">
        <f>'Ｂ社'!$E$20</f>
        <v>0</v>
      </c>
      <c r="S74" s="110"/>
      <c r="T74" s="108"/>
      <c r="U74" s="108">
        <f>'Ｂ社'!$F$20</f>
        <v>0</v>
      </c>
      <c r="V74" s="110"/>
    </row>
    <row r="75" spans="1:22" ht="13.5" customHeight="1" hidden="1">
      <c r="A75" s="104"/>
      <c r="B75" s="104"/>
      <c r="C75" s="108"/>
      <c r="D75" s="108"/>
      <c r="E75" s="108"/>
      <c r="F75" s="108"/>
      <c r="G75" s="104"/>
      <c r="H75" s="309"/>
      <c r="I75" s="108" t="s">
        <v>165</v>
      </c>
      <c r="J75" s="108"/>
      <c r="K75" s="108"/>
      <c r="L75" s="108">
        <f>'Ｃ社'!$C$20</f>
        <v>0</v>
      </c>
      <c r="M75" s="110"/>
      <c r="N75" s="108"/>
      <c r="O75" s="108">
        <f>'Ｃ社'!$D$20</f>
        <v>0</v>
      </c>
      <c r="P75" s="110"/>
      <c r="Q75" s="108"/>
      <c r="R75" s="108">
        <f>'Ｃ社'!$E$20</f>
        <v>0</v>
      </c>
      <c r="S75" s="110"/>
      <c r="T75" s="108"/>
      <c r="U75" s="108">
        <f>'Ｃ社'!$F$20</f>
        <v>0</v>
      </c>
      <c r="V75" s="110"/>
    </row>
    <row r="76" spans="1:22" ht="13.5" customHeight="1" hidden="1">
      <c r="A76" s="104"/>
      <c r="B76" s="104"/>
      <c r="C76" s="104"/>
      <c r="D76" s="104"/>
      <c r="E76" s="104"/>
      <c r="F76" s="104"/>
      <c r="G76" s="104"/>
      <c r="H76" s="309"/>
      <c r="I76" s="108" t="s">
        <v>166</v>
      </c>
      <c r="J76" s="108"/>
      <c r="K76" s="108"/>
      <c r="L76" s="108">
        <f>'Ｄ社'!$C$20</f>
        <v>0</v>
      </c>
      <c r="M76" s="110"/>
      <c r="N76" s="108"/>
      <c r="O76" s="108">
        <f>'Ｄ社'!$D$20</f>
        <v>0</v>
      </c>
      <c r="P76" s="110"/>
      <c r="Q76" s="108"/>
      <c r="R76" s="108">
        <f>'Ｄ社'!$E$20</f>
        <v>0</v>
      </c>
      <c r="S76" s="110"/>
      <c r="T76" s="108"/>
      <c r="U76" s="108">
        <f>'Ｄ社'!$F$20</f>
        <v>0</v>
      </c>
      <c r="V76" s="110"/>
    </row>
    <row r="77" spans="1:22" ht="13.5" customHeight="1" hidden="1">
      <c r="A77" s="104"/>
      <c r="B77" s="104"/>
      <c r="C77" s="104"/>
      <c r="D77" s="104"/>
      <c r="E77" s="104"/>
      <c r="F77" s="104"/>
      <c r="G77" s="104"/>
      <c r="H77" s="309"/>
      <c r="I77" s="108"/>
      <c r="J77" s="108"/>
      <c r="K77" s="108"/>
      <c r="L77" s="108"/>
      <c r="M77" s="110"/>
      <c r="N77" s="108"/>
      <c r="O77" s="108"/>
      <c r="P77" s="110"/>
      <c r="Q77" s="108"/>
      <c r="R77" s="108"/>
      <c r="S77" s="110"/>
      <c r="T77" s="108"/>
      <c r="U77" s="108"/>
      <c r="V77" s="110"/>
    </row>
    <row r="78" spans="1:22" ht="13.5" customHeight="1" hidden="1">
      <c r="A78" s="104"/>
      <c r="B78" s="104"/>
      <c r="C78" s="104"/>
      <c r="D78" s="104"/>
      <c r="E78" s="104"/>
      <c r="F78" s="104"/>
      <c r="G78" s="104"/>
      <c r="H78" s="309"/>
      <c r="I78" s="108" t="s">
        <v>167</v>
      </c>
      <c r="J78" s="108"/>
      <c r="K78" s="108"/>
      <c r="L78" s="108">
        <f>'Ａ社'!$C$22</f>
        <v>0</v>
      </c>
      <c r="M78" s="110"/>
      <c r="N78" s="108"/>
      <c r="O78" s="108">
        <f>'Ａ社'!$D$22</f>
        <v>0</v>
      </c>
      <c r="P78" s="110"/>
      <c r="Q78" s="108"/>
      <c r="R78" s="108">
        <f>'Ａ社'!$E$22</f>
        <v>0</v>
      </c>
      <c r="S78" s="110"/>
      <c r="T78" s="108"/>
      <c r="U78" s="108">
        <f>'Ａ社'!$F$22</f>
        <v>0</v>
      </c>
      <c r="V78" s="110"/>
    </row>
    <row r="79" spans="1:22" ht="13.5" customHeight="1" hidden="1">
      <c r="A79" s="104"/>
      <c r="B79" s="104"/>
      <c r="C79" s="104"/>
      <c r="D79" s="104"/>
      <c r="E79" s="104"/>
      <c r="F79" s="104"/>
      <c r="G79" s="104"/>
      <c r="H79" s="309"/>
      <c r="I79" s="108" t="s">
        <v>168</v>
      </c>
      <c r="J79" s="108"/>
      <c r="K79" s="108"/>
      <c r="L79" s="108">
        <f>'Ｂ社'!$C$22</f>
        <v>0</v>
      </c>
      <c r="M79" s="110"/>
      <c r="N79" s="108"/>
      <c r="O79" s="108">
        <f>'Ｂ社'!$D$22</f>
        <v>0</v>
      </c>
      <c r="P79" s="110"/>
      <c r="Q79" s="108"/>
      <c r="R79" s="108">
        <f>'Ｂ社'!$E$22</f>
        <v>0</v>
      </c>
      <c r="S79" s="110"/>
      <c r="T79" s="108"/>
      <c r="U79" s="108">
        <f>'Ｂ社'!$F$22</f>
        <v>0</v>
      </c>
      <c r="V79" s="110"/>
    </row>
    <row r="80" spans="1:22" ht="13.5" customHeight="1" hidden="1">
      <c r="A80" s="104"/>
      <c r="B80" s="104"/>
      <c r="C80" s="104"/>
      <c r="D80" s="104"/>
      <c r="E80" s="104"/>
      <c r="F80" s="104"/>
      <c r="G80" s="104"/>
      <c r="H80" s="309"/>
      <c r="I80" s="108" t="s">
        <v>169</v>
      </c>
      <c r="J80" s="108"/>
      <c r="K80" s="108"/>
      <c r="L80" s="108">
        <f>'Ｃ社'!$C$22</f>
        <v>0</v>
      </c>
      <c r="M80" s="110"/>
      <c r="N80" s="108"/>
      <c r="O80" s="108">
        <f>'Ｃ社'!$D$22</f>
        <v>0</v>
      </c>
      <c r="P80" s="110"/>
      <c r="Q80" s="108"/>
      <c r="R80" s="108">
        <f>'Ｃ社'!$E$22</f>
        <v>0</v>
      </c>
      <c r="S80" s="110"/>
      <c r="T80" s="108"/>
      <c r="U80" s="108">
        <f>'Ｃ社'!$F$22</f>
        <v>0</v>
      </c>
      <c r="V80" s="110"/>
    </row>
    <row r="81" spans="1:22" ht="13.5" customHeight="1" hidden="1">
      <c r="A81" s="104"/>
      <c r="B81" s="104"/>
      <c r="C81" s="104"/>
      <c r="D81" s="104"/>
      <c r="E81" s="104"/>
      <c r="F81" s="104"/>
      <c r="G81" s="104"/>
      <c r="H81" s="309"/>
      <c r="I81" s="108" t="s">
        <v>170</v>
      </c>
      <c r="J81" s="108"/>
      <c r="K81" s="108"/>
      <c r="L81" s="108">
        <f>'Ｄ社'!$C$22</f>
        <v>0</v>
      </c>
      <c r="M81" s="110"/>
      <c r="N81" s="108"/>
      <c r="O81" s="108">
        <f>'Ｄ社'!$D$22</f>
        <v>0</v>
      </c>
      <c r="P81" s="110"/>
      <c r="Q81" s="108"/>
      <c r="R81" s="108">
        <f>'Ｄ社'!$E$22</f>
        <v>0</v>
      </c>
      <c r="S81" s="110"/>
      <c r="T81" s="108"/>
      <c r="U81" s="108">
        <f>'Ｄ社'!$F$22</f>
        <v>0</v>
      </c>
      <c r="V81" s="110"/>
    </row>
    <row r="82" spans="1:22" ht="13.5" customHeight="1" hidden="1">
      <c r="A82" s="104"/>
      <c r="B82" s="104"/>
      <c r="C82" s="104"/>
      <c r="D82" s="104"/>
      <c r="E82" s="104"/>
      <c r="F82" s="104"/>
      <c r="G82" s="104"/>
      <c r="H82" s="309"/>
      <c r="I82" s="108"/>
      <c r="J82" s="108"/>
      <c r="K82" s="108"/>
      <c r="L82" s="108"/>
      <c r="M82" s="110"/>
      <c r="N82" s="108"/>
      <c r="O82" s="108"/>
      <c r="P82" s="110"/>
      <c r="Q82" s="108"/>
      <c r="R82" s="108"/>
      <c r="S82" s="110"/>
      <c r="T82" s="108"/>
      <c r="U82" s="108"/>
      <c r="V82" s="110"/>
    </row>
    <row r="83" spans="1:22" ht="13.5" customHeight="1" hidden="1">
      <c r="A83" s="104"/>
      <c r="B83" s="104"/>
      <c r="C83" s="104"/>
      <c r="D83" s="104"/>
      <c r="E83" s="104"/>
      <c r="F83" s="104"/>
      <c r="G83" s="104"/>
      <c r="H83" s="309"/>
      <c r="I83" s="108" t="s">
        <v>173</v>
      </c>
      <c r="J83" s="108"/>
      <c r="K83" s="108"/>
      <c r="L83" s="108">
        <f>IF('配布資料（グループ用）'!$C$50="未入力",0,'Ａ社'!$L$32)</f>
        <v>0</v>
      </c>
      <c r="M83" s="110"/>
      <c r="N83" s="108"/>
      <c r="O83" s="108">
        <f>IF('配布資料（グループ用）'!$D$50="未入力",0,'Ａ社'!$O$32)</f>
        <v>0</v>
      </c>
      <c r="P83" s="110"/>
      <c r="Q83" s="108"/>
      <c r="R83" s="108">
        <f>IF('配布資料（グループ用）'!$E$50="未入力",0,'Ａ社'!$R$32)</f>
        <v>0</v>
      </c>
      <c r="S83" s="110"/>
      <c r="T83" s="108"/>
      <c r="U83" s="108">
        <f>IF('配布資料（グループ用）'!$F$50="未入力",0,'Ａ社'!$U$32)</f>
        <v>0</v>
      </c>
      <c r="V83" s="110"/>
    </row>
    <row r="84" spans="1:22" ht="13.5" customHeight="1" hidden="1">
      <c r="A84" s="104"/>
      <c r="B84" s="104"/>
      <c r="C84" s="104"/>
      <c r="D84" s="104"/>
      <c r="E84" s="104"/>
      <c r="F84" s="104"/>
      <c r="G84" s="104"/>
      <c r="H84" s="309"/>
      <c r="I84" s="108" t="s">
        <v>174</v>
      </c>
      <c r="J84" s="108"/>
      <c r="K84" s="108"/>
      <c r="L84" s="108">
        <f>IF('配布資料（グループ用）'!$C$50="未入力",0,'Ｂ社'!$L$32)</f>
        <v>0</v>
      </c>
      <c r="M84" s="110"/>
      <c r="N84" s="108"/>
      <c r="O84" s="108">
        <f>IF('配布資料（グループ用）'!$D$50="未入力",0,'Ｂ社'!$O$32)</f>
        <v>0</v>
      </c>
      <c r="P84" s="110"/>
      <c r="Q84" s="108"/>
      <c r="R84" s="108">
        <f>IF('配布資料（グループ用）'!$E$50="未入力",0,'Ｂ社'!$R$32)</f>
        <v>0</v>
      </c>
      <c r="S84" s="110"/>
      <c r="T84" s="108"/>
      <c r="U84" s="108">
        <f>IF('配布資料（グループ用）'!$F$50="未入力",0,'Ｂ社'!$U$32)</f>
        <v>0</v>
      </c>
      <c r="V84" s="110"/>
    </row>
    <row r="85" spans="1:22" ht="13.5" customHeight="1" hidden="1">
      <c r="A85" s="104"/>
      <c r="B85" s="104"/>
      <c r="C85" s="104"/>
      <c r="D85" s="104"/>
      <c r="E85" s="104"/>
      <c r="F85" s="104"/>
      <c r="G85" s="104"/>
      <c r="H85" s="309"/>
      <c r="I85" s="108" t="s">
        <v>171</v>
      </c>
      <c r="J85" s="108"/>
      <c r="K85" s="108"/>
      <c r="L85" s="108">
        <f>IF('配布資料（グループ用）'!$C$50="未入力",0,'Ｃ社'!$L$32)</f>
        <v>0</v>
      </c>
      <c r="M85" s="110"/>
      <c r="N85" s="108"/>
      <c r="O85" s="108">
        <f>IF('配布資料（グループ用）'!$D$50="未入力",0,'Ｃ社'!$O$32)</f>
        <v>0</v>
      </c>
      <c r="P85" s="110"/>
      <c r="Q85" s="108"/>
      <c r="R85" s="108">
        <f>IF('配布資料（グループ用）'!$E$50="未入力",0,'Ｃ社'!$R$32)</f>
        <v>0</v>
      </c>
      <c r="S85" s="110"/>
      <c r="T85" s="108"/>
      <c r="U85" s="108">
        <f>IF('配布資料（グループ用）'!$F$50="未入力",0,'Ｃ社'!$U$32)</f>
        <v>0</v>
      </c>
      <c r="V85" s="110"/>
    </row>
    <row r="86" spans="1:22" ht="13.5" customHeight="1" hidden="1">
      <c r="A86" s="104"/>
      <c r="B86" s="104"/>
      <c r="C86" s="104"/>
      <c r="D86" s="104"/>
      <c r="E86" s="104"/>
      <c r="F86" s="104"/>
      <c r="G86" s="104"/>
      <c r="H86" s="309"/>
      <c r="I86" s="108" t="s">
        <v>172</v>
      </c>
      <c r="J86" s="108"/>
      <c r="K86" s="108"/>
      <c r="L86" s="108">
        <f>IF('配布資料（グループ用）'!$C$50="未入力",0,'Ｄ社'!$L$32)</f>
        <v>0</v>
      </c>
      <c r="M86" s="110"/>
      <c r="N86" s="108"/>
      <c r="O86" s="108">
        <f>IF('配布資料（グループ用）'!$D$50="未入力",0,'Ｄ社'!$O$32)</f>
        <v>0</v>
      </c>
      <c r="P86" s="110"/>
      <c r="Q86" s="108"/>
      <c r="R86" s="108">
        <f>IF('配布資料（グループ用）'!$E$50="未入力",0,'Ｄ社'!$R$32)</f>
        <v>0</v>
      </c>
      <c r="S86" s="110"/>
      <c r="T86" s="108"/>
      <c r="U86" s="108">
        <f>IF('配布資料（グループ用）'!$F$50="未入力",0,'Ｄ社'!$U$32)</f>
        <v>0</v>
      </c>
      <c r="V86" s="110"/>
    </row>
    <row r="87" spans="1:22" ht="13.5" customHeight="1" hidden="1">
      <c r="A87" s="104"/>
      <c r="B87" s="104"/>
      <c r="C87" s="104"/>
      <c r="D87" s="104"/>
      <c r="E87" s="104"/>
      <c r="F87" s="104"/>
      <c r="G87" s="104"/>
      <c r="H87" s="309"/>
      <c r="I87" s="108"/>
      <c r="J87" s="108"/>
      <c r="K87" s="108"/>
      <c r="L87" s="108"/>
      <c r="M87" s="110"/>
      <c r="N87" s="108"/>
      <c r="O87" s="108"/>
      <c r="P87" s="110"/>
      <c r="Q87" s="108"/>
      <c r="R87" s="108"/>
      <c r="S87" s="110"/>
      <c r="T87" s="108"/>
      <c r="U87" s="108"/>
      <c r="V87" s="110"/>
    </row>
    <row r="88" spans="1:22" ht="13.5" customHeight="1" hidden="1">
      <c r="A88" s="104"/>
      <c r="B88" s="104"/>
      <c r="C88" s="104"/>
      <c r="D88" s="104"/>
      <c r="E88" s="104"/>
      <c r="F88" s="104"/>
      <c r="G88" s="104"/>
      <c r="H88" s="309"/>
      <c r="I88" s="108" t="s">
        <v>325</v>
      </c>
      <c r="J88" s="108"/>
      <c r="K88" s="108">
        <f>J30</f>
        <v>0</v>
      </c>
      <c r="L88" s="108">
        <f>J30</f>
        <v>0</v>
      </c>
      <c r="M88" s="110"/>
      <c r="N88" s="108">
        <f>L30</f>
        <v>0</v>
      </c>
      <c r="O88" s="108">
        <f>L30</f>
        <v>0</v>
      </c>
      <c r="P88" s="110"/>
      <c r="Q88" s="108">
        <f>O30</f>
        <v>2234043</v>
      </c>
      <c r="R88" s="108">
        <f>O30</f>
        <v>2234043</v>
      </c>
      <c r="S88" s="110"/>
      <c r="T88" s="108">
        <f>R30</f>
        <v>5887280</v>
      </c>
      <c r="U88" s="108">
        <f>R30</f>
        <v>5887280</v>
      </c>
      <c r="V88" s="108"/>
    </row>
    <row r="89" spans="1:22" ht="13.5" customHeight="1" hidden="1">
      <c r="A89" s="104"/>
      <c r="B89" s="104"/>
      <c r="C89" s="104"/>
      <c r="D89" s="104"/>
      <c r="E89" s="104"/>
      <c r="F89" s="104"/>
      <c r="G89" s="104"/>
      <c r="H89" s="309"/>
      <c r="I89" s="108" t="s">
        <v>272</v>
      </c>
      <c r="J89" s="108"/>
      <c r="K89" s="108">
        <f>J42</f>
        <v>5000000</v>
      </c>
      <c r="L89" s="108">
        <f>J42</f>
        <v>5000000</v>
      </c>
      <c r="M89" s="110"/>
      <c r="N89" s="108">
        <f>L42</f>
        <v>1700000</v>
      </c>
      <c r="O89" s="108">
        <f>L42</f>
        <v>1700000</v>
      </c>
      <c r="P89" s="110"/>
      <c r="Q89" s="108">
        <f>O42</f>
        <v>500000.4199999999</v>
      </c>
      <c r="R89" s="108">
        <f>O42</f>
        <v>500000.4199999999</v>
      </c>
      <c r="S89" s="110"/>
      <c r="T89" s="108">
        <f>R42</f>
        <v>500000.6200000001</v>
      </c>
      <c r="U89" s="108">
        <f>R42</f>
        <v>500000.6200000001</v>
      </c>
      <c r="V89" s="108"/>
    </row>
    <row r="90" spans="1:22" ht="13.5" customHeight="1" hidden="1">
      <c r="A90" s="104"/>
      <c r="B90" s="104"/>
      <c r="C90" s="104"/>
      <c r="D90" s="104"/>
      <c r="E90" s="104"/>
      <c r="F90" s="104"/>
      <c r="G90" s="104"/>
      <c r="H90" s="309"/>
      <c r="I90" s="108" t="s">
        <v>220</v>
      </c>
      <c r="J90" s="108"/>
      <c r="K90" s="108"/>
      <c r="L90" s="108">
        <f>'配布資料（グループ用）'!$F$27</f>
        <v>800</v>
      </c>
      <c r="M90" s="110"/>
      <c r="N90" s="108"/>
      <c r="O90" s="108">
        <f>'配布資料（グループ用）'!$F$28</f>
        <v>1200</v>
      </c>
      <c r="P90" s="110"/>
      <c r="Q90" s="108"/>
      <c r="R90" s="108">
        <f>'配布資料（グループ用）'!$F$29</f>
        <v>1600</v>
      </c>
      <c r="S90" s="110"/>
      <c r="T90" s="108"/>
      <c r="U90" s="108">
        <f>'配布資料（グループ用）'!$F$30</f>
        <v>1200</v>
      </c>
      <c r="V90" s="110"/>
    </row>
    <row r="91" spans="1:22" ht="13.5" customHeight="1" hidden="1">
      <c r="A91" s="104"/>
      <c r="B91" s="104"/>
      <c r="C91" s="104"/>
      <c r="D91" s="104"/>
      <c r="E91" s="104"/>
      <c r="F91" s="104"/>
      <c r="G91" s="104"/>
      <c r="H91" s="309"/>
      <c r="I91" s="108" t="s">
        <v>221</v>
      </c>
      <c r="J91" s="108"/>
      <c r="K91" s="108"/>
      <c r="L91" s="108">
        <f>'Ａ社'!L48+'Ｂ社'!L48+'Ｃ社'!L48+'Ｄ社'!L48</f>
        <v>0</v>
      </c>
      <c r="M91" s="110"/>
      <c r="N91" s="108"/>
      <c r="O91" s="108">
        <f>'Ａ社'!O48+'Ｂ社'!O48+'Ｃ社'!O48+'Ｄ社'!O48</f>
        <v>0</v>
      </c>
      <c r="P91" s="110"/>
      <c r="Q91" s="108"/>
      <c r="R91" s="108">
        <f>'Ａ社'!R48+'Ｂ社'!R48+'Ｃ社'!R48+'Ｄ社'!R48</f>
        <v>0</v>
      </c>
      <c r="S91" s="110"/>
      <c r="T91" s="108"/>
      <c r="U91" s="108">
        <f>'Ａ社'!U48+'Ｂ社'!U48+'Ｃ社'!U48+'Ｄ社'!U48</f>
        <v>0</v>
      </c>
      <c r="V91" s="110"/>
    </row>
    <row r="92" spans="3:8" ht="13.5" customHeight="1">
      <c r="C92" s="9"/>
      <c r="F92" s="9"/>
      <c r="G92" s="9"/>
      <c r="H92" s="17"/>
    </row>
    <row r="93" spans="3:8" ht="13.5" customHeight="1">
      <c r="C93" s="9"/>
      <c r="F93" s="9"/>
      <c r="G93" s="9"/>
      <c r="H93" s="17"/>
    </row>
    <row r="94" spans="3:8" ht="13.5" customHeight="1">
      <c r="C94" s="9"/>
      <c r="F94" s="9"/>
      <c r="G94" s="9"/>
      <c r="H94" s="17"/>
    </row>
    <row r="95" spans="3:8" ht="13.5" customHeight="1">
      <c r="C95" s="9"/>
      <c r="F95" s="9"/>
      <c r="G95" s="9"/>
      <c r="H95" s="17"/>
    </row>
    <row r="96" spans="3:8" ht="13.5" customHeight="1">
      <c r="C96" s="9"/>
      <c r="F96" s="9"/>
      <c r="G96" s="9"/>
      <c r="H96" s="17"/>
    </row>
    <row r="97" spans="3:8" ht="13.5" customHeight="1">
      <c r="C97" s="9"/>
      <c r="F97" s="9"/>
      <c r="G97" s="9"/>
      <c r="H97" s="17"/>
    </row>
    <row r="98" spans="3:8" ht="13.5" customHeight="1">
      <c r="C98" s="9"/>
      <c r="F98" s="9"/>
      <c r="G98" s="9"/>
      <c r="H98" s="17"/>
    </row>
    <row r="99" spans="3:8" ht="13.5" customHeight="1">
      <c r="C99" s="9"/>
      <c r="F99" s="9"/>
      <c r="G99" s="9"/>
      <c r="H99" s="17"/>
    </row>
    <row r="100" spans="3:8" ht="13.5" customHeight="1">
      <c r="C100" s="9"/>
      <c r="F100" s="9"/>
      <c r="G100" s="9"/>
      <c r="H100" s="17"/>
    </row>
    <row r="101" spans="3:8" ht="13.5" customHeight="1">
      <c r="C101" s="9"/>
      <c r="F101" s="9"/>
      <c r="G101" s="9"/>
      <c r="H101" s="17"/>
    </row>
    <row r="102" spans="3:8" ht="13.5" customHeight="1">
      <c r="C102" s="9"/>
      <c r="F102" s="9"/>
      <c r="G102" s="9"/>
      <c r="H102" s="17"/>
    </row>
    <row r="103" spans="3:8" ht="13.5" customHeight="1">
      <c r="C103" s="9"/>
      <c r="F103" s="9"/>
      <c r="G103" s="9"/>
      <c r="H103" s="17"/>
    </row>
    <row r="104" spans="3:8" ht="13.5" customHeight="1">
      <c r="C104" s="9"/>
      <c r="F104" s="9"/>
      <c r="G104" s="9"/>
      <c r="H104" s="17"/>
    </row>
    <row r="105" spans="3:8" ht="13.5" customHeight="1">
      <c r="C105" s="9"/>
      <c r="F105" s="9"/>
      <c r="G105" s="9"/>
      <c r="H105" s="17"/>
    </row>
    <row r="106" spans="3:8" ht="13.5" customHeight="1">
      <c r="C106" s="9"/>
      <c r="F106" s="9"/>
      <c r="G106" s="9"/>
      <c r="H106" s="17"/>
    </row>
    <row r="107" spans="3:8" ht="13.5" customHeight="1">
      <c r="C107" s="9"/>
      <c r="F107" s="9"/>
      <c r="G107" s="9"/>
      <c r="H107" s="17"/>
    </row>
    <row r="108" spans="3:8" ht="13.5" customHeight="1">
      <c r="C108" s="9"/>
      <c r="F108" s="9"/>
      <c r="G108" s="9"/>
      <c r="H108" s="17"/>
    </row>
    <row r="109" spans="3:8" ht="13.5" customHeight="1">
      <c r="C109" s="9"/>
      <c r="F109" s="9"/>
      <c r="G109" s="9"/>
      <c r="H109" s="17"/>
    </row>
    <row r="110" spans="3:8" ht="13.5" customHeight="1">
      <c r="C110" s="9"/>
      <c r="F110" s="9"/>
      <c r="G110" s="9"/>
      <c r="H110" s="17"/>
    </row>
    <row r="111" spans="3:8" ht="13.5" customHeight="1">
      <c r="C111" s="9"/>
      <c r="F111" s="9"/>
      <c r="G111" s="9"/>
      <c r="H111" s="17"/>
    </row>
    <row r="112" spans="3:8" ht="13.5" customHeight="1">
      <c r="C112" s="9"/>
      <c r="F112" s="9"/>
      <c r="G112" s="9"/>
      <c r="H112" s="17"/>
    </row>
    <row r="113" spans="3:8" ht="13.5" customHeight="1">
      <c r="C113" s="9"/>
      <c r="F113" s="9"/>
      <c r="G113" s="9"/>
      <c r="H113" s="17"/>
    </row>
    <row r="114" spans="3:8" ht="13.5" customHeight="1">
      <c r="C114" s="9"/>
      <c r="F114" s="9"/>
      <c r="G114" s="9"/>
      <c r="H114" s="17"/>
    </row>
    <row r="115" spans="3:8" ht="13.5" customHeight="1">
      <c r="C115" s="9"/>
      <c r="F115" s="9"/>
      <c r="G115" s="9"/>
      <c r="H115" s="17"/>
    </row>
    <row r="116" spans="3:8" ht="13.5" customHeight="1">
      <c r="C116" s="9"/>
      <c r="F116" s="9"/>
      <c r="G116" s="9"/>
      <c r="H116" s="17"/>
    </row>
    <row r="117" spans="3:8" ht="13.5" customHeight="1">
      <c r="C117" s="9"/>
      <c r="F117" s="9"/>
      <c r="G117" s="9"/>
      <c r="H117" s="17"/>
    </row>
    <row r="118" spans="3:8" ht="13.5" customHeight="1">
      <c r="C118" s="9"/>
      <c r="F118" s="9"/>
      <c r="G118" s="9"/>
      <c r="H118" s="17"/>
    </row>
    <row r="119" spans="3:8" ht="13.5" customHeight="1">
      <c r="C119" s="9"/>
      <c r="F119" s="9"/>
      <c r="G119" s="9"/>
      <c r="H119" s="17"/>
    </row>
    <row r="120" spans="3:8" ht="13.5" customHeight="1">
      <c r="C120" s="9"/>
      <c r="F120" s="9"/>
      <c r="G120" s="9"/>
      <c r="H120" s="17"/>
    </row>
    <row r="121" spans="3:8" ht="13.5" customHeight="1">
      <c r="C121" s="9"/>
      <c r="F121" s="9"/>
      <c r="G121" s="9"/>
      <c r="H121" s="17"/>
    </row>
    <row r="122" spans="3:8" ht="13.5" customHeight="1">
      <c r="C122" s="9"/>
      <c r="F122" s="9"/>
      <c r="G122" s="9"/>
      <c r="H122" s="17"/>
    </row>
    <row r="123" spans="3:8" ht="13.5" customHeight="1">
      <c r="C123" s="9"/>
      <c r="F123" s="9"/>
      <c r="G123" s="9"/>
      <c r="H123" s="17"/>
    </row>
    <row r="124" spans="3:8" ht="13.5" customHeight="1">
      <c r="C124" s="9"/>
      <c r="F124" s="9"/>
      <c r="G124" s="9"/>
      <c r="H124" s="17"/>
    </row>
    <row r="125" spans="3:8" ht="13.5" customHeight="1">
      <c r="C125" s="9"/>
      <c r="F125" s="9"/>
      <c r="G125" s="9"/>
      <c r="H125" s="17"/>
    </row>
    <row r="126" spans="3:8" ht="13.5" customHeight="1">
      <c r="C126" s="9"/>
      <c r="F126" s="9"/>
      <c r="G126" s="9"/>
      <c r="H126" s="17"/>
    </row>
    <row r="127" spans="3:8" ht="13.5" customHeight="1">
      <c r="C127" s="9"/>
      <c r="F127" s="9"/>
      <c r="G127" s="9"/>
      <c r="H127" s="17"/>
    </row>
    <row r="128" spans="3:8" ht="13.5" customHeight="1">
      <c r="C128" s="9"/>
      <c r="F128" s="9"/>
      <c r="G128" s="9"/>
      <c r="H128" s="17"/>
    </row>
    <row r="129" spans="3:8" ht="13.5" customHeight="1">
      <c r="C129" s="9"/>
      <c r="F129" s="9"/>
      <c r="G129" s="9"/>
      <c r="H129" s="17"/>
    </row>
    <row r="130" spans="3:8" ht="13.5" customHeight="1">
      <c r="C130" s="9"/>
      <c r="F130" s="9"/>
      <c r="G130" s="9"/>
      <c r="H130" s="17"/>
    </row>
    <row r="131" spans="3:8" ht="13.5" customHeight="1">
      <c r="C131" s="9"/>
      <c r="F131" s="9"/>
      <c r="G131" s="9"/>
      <c r="H131" s="17"/>
    </row>
    <row r="132" spans="3:8" ht="13.5" customHeight="1">
      <c r="C132" s="9"/>
      <c r="F132" s="9"/>
      <c r="G132" s="9"/>
      <c r="H132" s="17"/>
    </row>
    <row r="133" spans="3:8" ht="13.5" customHeight="1">
      <c r="C133" s="9"/>
      <c r="F133" s="9"/>
      <c r="G133" s="9"/>
      <c r="H133" s="17"/>
    </row>
    <row r="134" spans="3:8" ht="13.5" customHeight="1">
      <c r="C134" s="9"/>
      <c r="F134" s="9"/>
      <c r="G134" s="9"/>
      <c r="H134" s="17"/>
    </row>
    <row r="135" spans="3:8" ht="13.5" customHeight="1">
      <c r="C135" s="9"/>
      <c r="F135" s="9"/>
      <c r="G135" s="9"/>
      <c r="H135" s="17"/>
    </row>
    <row r="136" spans="3:8" ht="13.5" customHeight="1">
      <c r="C136" s="9"/>
      <c r="F136" s="9"/>
      <c r="G136" s="9"/>
      <c r="H136" s="17"/>
    </row>
    <row r="137" spans="3:8" ht="13.5" customHeight="1">
      <c r="C137" s="9"/>
      <c r="F137" s="9"/>
      <c r="G137" s="9"/>
      <c r="H137" s="17"/>
    </row>
    <row r="138" spans="3:8" ht="13.5" customHeight="1">
      <c r="C138" s="9"/>
      <c r="F138" s="9"/>
      <c r="G138" s="9"/>
      <c r="H138" s="17"/>
    </row>
    <row r="139" spans="3:8" ht="13.5" customHeight="1">
      <c r="C139" s="9"/>
      <c r="F139" s="9"/>
      <c r="G139" s="9"/>
      <c r="H139" s="17"/>
    </row>
    <row r="140" spans="3:8" ht="13.5" customHeight="1">
      <c r="C140" s="9"/>
      <c r="F140" s="9"/>
      <c r="G140" s="9"/>
      <c r="H140" s="17"/>
    </row>
    <row r="141" spans="3:8" ht="13.5" customHeight="1">
      <c r="C141" s="9"/>
      <c r="F141" s="9"/>
      <c r="G141" s="9"/>
      <c r="H141" s="17"/>
    </row>
    <row r="142" spans="3:8" ht="13.5" customHeight="1">
      <c r="C142" s="9"/>
      <c r="F142" s="9"/>
      <c r="G142" s="9"/>
      <c r="H142" s="17"/>
    </row>
    <row r="143" spans="3:8" ht="13.5" customHeight="1">
      <c r="C143" s="9"/>
      <c r="F143" s="9"/>
      <c r="G143" s="9"/>
      <c r="H143" s="17"/>
    </row>
    <row r="144" spans="3:8" ht="13.5" customHeight="1">
      <c r="C144" s="9"/>
      <c r="F144" s="9"/>
      <c r="G144" s="9"/>
      <c r="H144" s="17"/>
    </row>
    <row r="145" spans="3:8" ht="13.5" customHeight="1">
      <c r="C145" s="9"/>
      <c r="F145" s="9"/>
      <c r="G145" s="9"/>
      <c r="H145" s="17"/>
    </row>
    <row r="146" spans="3:8" ht="13.5" customHeight="1">
      <c r="C146" s="9"/>
      <c r="F146" s="9"/>
      <c r="G146" s="9"/>
      <c r="H146" s="17"/>
    </row>
    <row r="147" spans="3:8" ht="13.5" customHeight="1">
      <c r="C147" s="9"/>
      <c r="F147" s="9"/>
      <c r="G147" s="9"/>
      <c r="H147" s="17"/>
    </row>
    <row r="148" spans="3:8" ht="13.5" customHeight="1">
      <c r="C148" s="9"/>
      <c r="F148" s="9"/>
      <c r="G148" s="9"/>
      <c r="H148" s="17"/>
    </row>
    <row r="149" spans="3:8" ht="13.5" customHeight="1">
      <c r="C149" s="9"/>
      <c r="F149" s="9"/>
      <c r="G149" s="9"/>
      <c r="H149" s="17"/>
    </row>
    <row r="150" spans="3:8" ht="13.5" customHeight="1">
      <c r="C150" s="9"/>
      <c r="F150" s="9"/>
      <c r="G150" s="9"/>
      <c r="H150" s="17"/>
    </row>
    <row r="151" spans="3:8" ht="13.5" customHeight="1">
      <c r="C151" s="9"/>
      <c r="F151" s="9"/>
      <c r="G151" s="9"/>
      <c r="H151" s="17"/>
    </row>
    <row r="152" spans="3:8" ht="13.5" customHeight="1">
      <c r="C152" s="9"/>
      <c r="F152" s="9"/>
      <c r="G152" s="9"/>
      <c r="H152" s="17"/>
    </row>
    <row r="153" spans="3:8" ht="13.5" customHeight="1">
      <c r="C153" s="9"/>
      <c r="F153" s="9"/>
      <c r="G153" s="9"/>
      <c r="H153" s="17"/>
    </row>
    <row r="154" spans="3:8" ht="13.5" customHeight="1">
      <c r="C154" s="9"/>
      <c r="F154" s="9"/>
      <c r="G154" s="9"/>
      <c r="H154" s="17"/>
    </row>
    <row r="155" spans="3:8" ht="13.5" customHeight="1">
      <c r="C155" s="9"/>
      <c r="F155" s="9"/>
      <c r="G155" s="9"/>
      <c r="H155" s="17"/>
    </row>
    <row r="156" spans="3:8" ht="13.5" customHeight="1">
      <c r="C156" s="9"/>
      <c r="F156" s="9"/>
      <c r="G156" s="9"/>
      <c r="H156" s="17"/>
    </row>
    <row r="157" spans="3:8" ht="13.5" customHeight="1">
      <c r="C157" s="9"/>
      <c r="F157" s="9"/>
      <c r="G157" s="9"/>
      <c r="H157" s="17"/>
    </row>
    <row r="158" spans="3:8" ht="13.5" customHeight="1">
      <c r="C158" s="9"/>
      <c r="F158" s="9"/>
      <c r="G158" s="9"/>
      <c r="H158" s="17"/>
    </row>
    <row r="159" spans="3:8" ht="13.5" customHeight="1">
      <c r="C159" s="9"/>
      <c r="F159" s="9"/>
      <c r="G159" s="9"/>
      <c r="H159" s="17"/>
    </row>
    <row r="160" spans="3:8" ht="13.5" customHeight="1">
      <c r="C160" s="9"/>
      <c r="F160" s="9"/>
      <c r="G160" s="9"/>
      <c r="H160" s="17"/>
    </row>
    <row r="161" spans="3:8" ht="13.5" customHeight="1">
      <c r="C161" s="9"/>
      <c r="F161" s="9"/>
      <c r="G161" s="9"/>
      <c r="H161" s="17"/>
    </row>
    <row r="162" spans="3:8" ht="13.5" customHeight="1">
      <c r="C162" s="9"/>
      <c r="F162" s="9"/>
      <c r="G162" s="9"/>
      <c r="H162" s="17"/>
    </row>
    <row r="163" spans="3:8" ht="13.5" customHeight="1">
      <c r="C163" s="9"/>
      <c r="F163" s="9"/>
      <c r="G163" s="9"/>
      <c r="H163" s="17"/>
    </row>
    <row r="164" spans="3:8" ht="13.5" customHeight="1">
      <c r="C164" s="9"/>
      <c r="F164" s="9"/>
      <c r="G164" s="9"/>
      <c r="H164" s="17"/>
    </row>
    <row r="165" spans="3:8" ht="13.5" customHeight="1">
      <c r="C165" s="9"/>
      <c r="F165" s="9"/>
      <c r="G165" s="9"/>
      <c r="H165" s="17"/>
    </row>
    <row r="166" spans="3:8" ht="13.5" customHeight="1">
      <c r="C166" s="9"/>
      <c r="F166" s="9"/>
      <c r="G166" s="9"/>
      <c r="H166" s="17"/>
    </row>
    <row r="167" spans="3:8" ht="13.5" customHeight="1">
      <c r="C167" s="9"/>
      <c r="F167" s="9"/>
      <c r="G167" s="9"/>
      <c r="H167" s="17"/>
    </row>
    <row r="168" spans="3:8" ht="13.5" customHeight="1">
      <c r="C168" s="9"/>
      <c r="F168" s="9"/>
      <c r="G168" s="9"/>
      <c r="H168" s="17"/>
    </row>
    <row r="169" spans="3:8" ht="13.5" customHeight="1">
      <c r="C169" s="9"/>
      <c r="F169" s="9"/>
      <c r="G169" s="9"/>
      <c r="H169" s="17"/>
    </row>
    <row r="170" spans="3:8" ht="13.5" customHeight="1">
      <c r="C170" s="9"/>
      <c r="F170" s="9"/>
      <c r="G170" s="9"/>
      <c r="H170" s="17"/>
    </row>
    <row r="171" spans="3:8" ht="13.5" customHeight="1">
      <c r="C171" s="9"/>
      <c r="F171" s="9"/>
      <c r="G171" s="9"/>
      <c r="H171" s="17"/>
    </row>
    <row r="172" spans="3:8" ht="13.5" customHeight="1">
      <c r="C172" s="9"/>
      <c r="F172" s="9"/>
      <c r="G172" s="9"/>
      <c r="H172" s="17"/>
    </row>
    <row r="173" spans="3:8" ht="13.5" customHeight="1">
      <c r="C173" s="9"/>
      <c r="F173" s="9"/>
      <c r="G173" s="9"/>
      <c r="H173" s="17"/>
    </row>
    <row r="174" spans="3:8" ht="13.5" customHeight="1">
      <c r="C174" s="9"/>
      <c r="F174" s="9"/>
      <c r="G174" s="9"/>
      <c r="H174" s="17"/>
    </row>
    <row r="175" spans="3:8" ht="13.5" customHeight="1">
      <c r="C175" s="9"/>
      <c r="F175" s="9"/>
      <c r="G175" s="9"/>
      <c r="H175" s="17"/>
    </row>
    <row r="176" spans="3:8" ht="13.5" customHeight="1">
      <c r="C176" s="9"/>
      <c r="F176" s="9"/>
      <c r="G176" s="9"/>
      <c r="H176" s="17"/>
    </row>
    <row r="177" spans="3:8" ht="13.5" customHeight="1">
      <c r="C177" s="9"/>
      <c r="F177" s="9"/>
      <c r="G177" s="9"/>
      <c r="H177" s="17"/>
    </row>
    <row r="178" spans="3:8" ht="13.5" customHeight="1">
      <c r="C178" s="9"/>
      <c r="F178" s="9"/>
      <c r="G178" s="9"/>
      <c r="H178" s="17"/>
    </row>
    <row r="179" spans="3:8" ht="13.5" customHeight="1">
      <c r="C179" s="9"/>
      <c r="F179" s="9"/>
      <c r="G179" s="9"/>
      <c r="H179" s="17"/>
    </row>
    <row r="180" spans="3:8" ht="13.5" customHeight="1">
      <c r="C180" s="9"/>
      <c r="F180" s="9"/>
      <c r="G180" s="9"/>
      <c r="H180" s="17"/>
    </row>
    <row r="181" spans="3:8" ht="13.5" customHeight="1">
      <c r="C181" s="9"/>
      <c r="F181" s="9"/>
      <c r="G181" s="9"/>
      <c r="H181" s="17"/>
    </row>
    <row r="182" spans="3:8" ht="13.5" customHeight="1">
      <c r="C182" s="9"/>
      <c r="F182" s="9"/>
      <c r="G182" s="9"/>
      <c r="H182" s="17"/>
    </row>
    <row r="183" spans="3:8" ht="13.5" customHeight="1">
      <c r="C183" s="9"/>
      <c r="F183" s="9"/>
      <c r="G183" s="9"/>
      <c r="H183" s="17"/>
    </row>
    <row r="184" spans="3:8" ht="13.5" customHeight="1">
      <c r="C184" s="9"/>
      <c r="F184" s="9"/>
      <c r="G184" s="9"/>
      <c r="H184" s="17"/>
    </row>
    <row r="185" spans="3:8" ht="13.5" customHeight="1">
      <c r="C185" s="9"/>
      <c r="F185" s="9"/>
      <c r="G185" s="9"/>
      <c r="H185" s="17"/>
    </row>
    <row r="186" spans="3:8" ht="13.5" customHeight="1">
      <c r="C186" s="9"/>
      <c r="F186" s="9"/>
      <c r="G186" s="9"/>
      <c r="H186" s="17"/>
    </row>
    <row r="187" spans="3:8" ht="13.5" customHeight="1">
      <c r="C187" s="9"/>
      <c r="F187" s="9"/>
      <c r="G187" s="9"/>
      <c r="H187" s="17"/>
    </row>
    <row r="188" spans="3:8" ht="13.5" customHeight="1">
      <c r="C188" s="9"/>
      <c r="F188" s="9"/>
      <c r="G188" s="9"/>
      <c r="H188" s="17"/>
    </row>
    <row r="189" spans="3:8" ht="13.5" customHeight="1">
      <c r="C189" s="9"/>
      <c r="F189" s="9"/>
      <c r="G189" s="9"/>
      <c r="H189" s="17"/>
    </row>
    <row r="190" spans="3:8" ht="13.5" customHeight="1">
      <c r="C190" s="9"/>
      <c r="F190" s="9"/>
      <c r="G190" s="9"/>
      <c r="H190" s="17"/>
    </row>
    <row r="191" spans="3:8" ht="13.5" customHeight="1">
      <c r="C191" s="9"/>
      <c r="F191" s="9"/>
      <c r="G191" s="9"/>
      <c r="H191" s="17"/>
    </row>
    <row r="192" spans="3:8" ht="13.5" customHeight="1">
      <c r="C192" s="9"/>
      <c r="F192" s="9"/>
      <c r="G192" s="9"/>
      <c r="H192" s="17"/>
    </row>
    <row r="193" spans="3:8" ht="13.5" customHeight="1">
      <c r="C193" s="9"/>
      <c r="F193" s="9"/>
      <c r="G193" s="9"/>
      <c r="H193" s="17"/>
    </row>
    <row r="194" spans="3:8" ht="13.5" customHeight="1">
      <c r="C194" s="9"/>
      <c r="F194" s="9"/>
      <c r="G194" s="9"/>
      <c r="H194" s="17"/>
    </row>
    <row r="195" spans="3:8" ht="13.5" customHeight="1">
      <c r="C195" s="9"/>
      <c r="F195" s="9"/>
      <c r="G195" s="9"/>
      <c r="H195" s="17"/>
    </row>
    <row r="196" spans="3:8" ht="13.5" customHeight="1">
      <c r="C196" s="9"/>
      <c r="F196" s="9"/>
      <c r="G196" s="9"/>
      <c r="H196" s="17"/>
    </row>
    <row r="197" spans="3:8" ht="13.5" customHeight="1">
      <c r="C197" s="9"/>
      <c r="F197" s="9"/>
      <c r="G197" s="9"/>
      <c r="H197" s="17"/>
    </row>
    <row r="198" spans="3:8" ht="13.5" customHeight="1">
      <c r="C198" s="9"/>
      <c r="F198" s="9"/>
      <c r="G198" s="9"/>
      <c r="H198" s="17"/>
    </row>
    <row r="199" spans="3:8" ht="13.5" customHeight="1">
      <c r="C199" s="9"/>
      <c r="F199" s="9"/>
      <c r="G199" s="9"/>
      <c r="H199" s="17"/>
    </row>
    <row r="200" spans="3:8" ht="13.5" customHeight="1">
      <c r="C200" s="9"/>
      <c r="F200" s="9"/>
      <c r="G200" s="9"/>
      <c r="H200" s="17"/>
    </row>
    <row r="201" spans="3:8" ht="13.5" customHeight="1">
      <c r="C201" s="9"/>
      <c r="F201" s="9"/>
      <c r="G201" s="9"/>
      <c r="H201" s="17"/>
    </row>
    <row r="202" spans="3:8" ht="13.5" customHeight="1">
      <c r="C202" s="9"/>
      <c r="F202" s="9"/>
      <c r="G202" s="9"/>
      <c r="H202" s="17"/>
    </row>
    <row r="203" spans="3:8" ht="13.5" customHeight="1">
      <c r="C203" s="9"/>
      <c r="F203" s="9"/>
      <c r="G203" s="9"/>
      <c r="H203" s="17"/>
    </row>
    <row r="204" spans="3:8" ht="13.5" customHeight="1">
      <c r="C204" s="9"/>
      <c r="F204" s="9"/>
      <c r="G204" s="9"/>
      <c r="H204" s="17"/>
    </row>
    <row r="205" spans="3:8" ht="13.5" customHeight="1">
      <c r="C205" s="9"/>
      <c r="F205" s="9"/>
      <c r="G205" s="9"/>
      <c r="H205" s="17"/>
    </row>
    <row r="206" spans="3:8" ht="13.5" customHeight="1">
      <c r="C206" s="9"/>
      <c r="F206" s="9"/>
      <c r="G206" s="9"/>
      <c r="H206" s="17"/>
    </row>
    <row r="207" spans="3:8" ht="13.5" customHeight="1">
      <c r="C207" s="9"/>
      <c r="F207" s="9"/>
      <c r="G207" s="9"/>
      <c r="H207" s="17"/>
    </row>
    <row r="208" spans="3:8" ht="13.5" customHeight="1">
      <c r="C208" s="9"/>
      <c r="F208" s="9"/>
      <c r="G208" s="9"/>
      <c r="H208" s="17"/>
    </row>
    <row r="209" spans="3:8" ht="13.5" customHeight="1">
      <c r="C209" s="9"/>
      <c r="F209" s="9"/>
      <c r="G209" s="9"/>
      <c r="H209" s="17"/>
    </row>
    <row r="210" spans="3:8" ht="13.5" customHeight="1">
      <c r="C210" s="9"/>
      <c r="F210" s="9"/>
      <c r="G210" s="9"/>
      <c r="H210" s="17"/>
    </row>
    <row r="211" spans="3:8" ht="13.5" customHeight="1">
      <c r="C211" s="9"/>
      <c r="F211" s="9"/>
      <c r="G211" s="9"/>
      <c r="H211" s="17"/>
    </row>
    <row r="212" spans="3:8" ht="13.5" customHeight="1">
      <c r="C212" s="9"/>
      <c r="F212" s="9"/>
      <c r="G212" s="9"/>
      <c r="H212" s="17"/>
    </row>
    <row r="213" spans="3:8" ht="13.5" customHeight="1">
      <c r="C213" s="9"/>
      <c r="F213" s="9"/>
      <c r="G213" s="9"/>
      <c r="H213" s="17"/>
    </row>
    <row r="214" spans="3:8" ht="13.5" customHeight="1">
      <c r="C214" s="9"/>
      <c r="F214" s="9"/>
      <c r="G214" s="9"/>
      <c r="H214" s="17"/>
    </row>
    <row r="215" spans="3:8" ht="13.5" customHeight="1">
      <c r="C215" s="9"/>
      <c r="F215" s="9"/>
      <c r="G215" s="9"/>
      <c r="H215" s="17"/>
    </row>
    <row r="216" spans="3:8" ht="13.5" customHeight="1">
      <c r="C216" s="9"/>
      <c r="F216" s="9"/>
      <c r="G216" s="9"/>
      <c r="H216" s="17"/>
    </row>
    <row r="217" spans="3:8" ht="13.5" customHeight="1">
      <c r="C217" s="9"/>
      <c r="F217" s="9"/>
      <c r="G217" s="9"/>
      <c r="H217" s="17"/>
    </row>
    <row r="218" spans="3:8" ht="13.5" customHeight="1">
      <c r="C218" s="9"/>
      <c r="F218" s="9"/>
      <c r="G218" s="9"/>
      <c r="H218" s="17"/>
    </row>
    <row r="219" spans="3:8" ht="13.5" customHeight="1">
      <c r="C219" s="9"/>
      <c r="F219" s="9"/>
      <c r="G219" s="9"/>
      <c r="H219" s="17"/>
    </row>
    <row r="220" spans="3:8" ht="13.5" customHeight="1">
      <c r="C220" s="9"/>
      <c r="F220" s="9"/>
      <c r="G220" s="9"/>
      <c r="H220" s="17"/>
    </row>
    <row r="221" spans="3:8" ht="13.5" customHeight="1">
      <c r="C221" s="9"/>
      <c r="F221" s="9"/>
      <c r="G221" s="9"/>
      <c r="H221" s="17"/>
    </row>
    <row r="222" spans="3:8" ht="13.5" customHeight="1">
      <c r="C222" s="9"/>
      <c r="F222" s="9"/>
      <c r="G222" s="9"/>
      <c r="H222" s="17"/>
    </row>
    <row r="223" spans="3:8" ht="13.5" customHeight="1">
      <c r="C223" s="9"/>
      <c r="F223" s="9"/>
      <c r="G223" s="9"/>
      <c r="H223" s="17"/>
    </row>
    <row r="224" spans="3:8" ht="13.5" customHeight="1">
      <c r="C224" s="9"/>
      <c r="F224" s="9"/>
      <c r="G224" s="9"/>
      <c r="H224" s="17"/>
    </row>
    <row r="225" spans="3:8" ht="13.5" customHeight="1">
      <c r="C225" s="9"/>
      <c r="F225" s="9"/>
      <c r="G225" s="9"/>
      <c r="H225" s="17"/>
    </row>
    <row r="226" spans="3:8" ht="13.5" customHeight="1">
      <c r="C226" s="9"/>
      <c r="F226" s="9"/>
      <c r="G226" s="9"/>
      <c r="H226" s="17"/>
    </row>
    <row r="227" spans="3:8" ht="13.5" customHeight="1">
      <c r="C227" s="9"/>
      <c r="F227" s="9"/>
      <c r="G227" s="9"/>
      <c r="H227" s="17"/>
    </row>
    <row r="228" spans="3:8" ht="13.5" customHeight="1">
      <c r="C228" s="9"/>
      <c r="F228" s="9"/>
      <c r="G228" s="9"/>
      <c r="H228" s="17"/>
    </row>
    <row r="229" spans="3:8" ht="13.5" customHeight="1">
      <c r="C229" s="9"/>
      <c r="F229" s="9"/>
      <c r="G229" s="9"/>
      <c r="H229" s="17"/>
    </row>
    <row r="230" spans="3:8" ht="13.5" customHeight="1">
      <c r="C230" s="9"/>
      <c r="F230" s="9"/>
      <c r="G230" s="9"/>
      <c r="H230" s="17"/>
    </row>
    <row r="231" spans="3:8" ht="13.5" customHeight="1">
      <c r="C231" s="9"/>
      <c r="F231" s="9"/>
      <c r="G231" s="9"/>
      <c r="H231" s="17"/>
    </row>
    <row r="232" spans="3:8" ht="13.5" customHeight="1">
      <c r="C232" s="9"/>
      <c r="F232" s="9"/>
      <c r="G232" s="9"/>
      <c r="H232" s="17"/>
    </row>
    <row r="233" spans="3:8" ht="13.5" customHeight="1">
      <c r="C233" s="9"/>
      <c r="F233" s="9"/>
      <c r="G233" s="9"/>
      <c r="H233" s="17"/>
    </row>
    <row r="234" spans="3:8" ht="13.5" customHeight="1">
      <c r="C234" s="9"/>
      <c r="F234" s="9"/>
      <c r="G234" s="9"/>
      <c r="H234" s="17"/>
    </row>
    <row r="235" spans="3:8" ht="13.5" customHeight="1">
      <c r="C235" s="9"/>
      <c r="F235" s="9"/>
      <c r="G235" s="9"/>
      <c r="H235" s="17"/>
    </row>
    <row r="236" spans="3:8" ht="13.5" customHeight="1">
      <c r="C236" s="9"/>
      <c r="F236" s="9"/>
      <c r="G236" s="9"/>
      <c r="H236" s="17"/>
    </row>
    <row r="237" spans="3:8" ht="13.5" customHeight="1">
      <c r="C237" s="9"/>
      <c r="F237" s="9"/>
      <c r="G237" s="9"/>
      <c r="H237" s="17"/>
    </row>
    <row r="238" spans="3:8" ht="13.5" customHeight="1">
      <c r="C238" s="9"/>
      <c r="F238" s="9"/>
      <c r="G238" s="9"/>
      <c r="H238" s="17"/>
    </row>
    <row r="239" spans="3:8" ht="13.5" customHeight="1">
      <c r="C239" s="9"/>
      <c r="F239" s="9"/>
      <c r="G239" s="9"/>
      <c r="H239" s="17"/>
    </row>
    <row r="240" spans="3:8" ht="13.5" customHeight="1">
      <c r="C240" s="9"/>
      <c r="F240" s="9"/>
      <c r="G240" s="9"/>
      <c r="H240" s="17"/>
    </row>
    <row r="241" spans="3:8" ht="13.5" customHeight="1">
      <c r="C241" s="9"/>
      <c r="F241" s="9"/>
      <c r="G241" s="9"/>
      <c r="H241" s="17"/>
    </row>
    <row r="242" spans="3:8" ht="13.5" customHeight="1">
      <c r="C242" s="9"/>
      <c r="F242" s="9"/>
      <c r="G242" s="9"/>
      <c r="H242" s="17"/>
    </row>
    <row r="243" spans="3:8" ht="13.5" customHeight="1">
      <c r="C243" s="9"/>
      <c r="F243" s="9"/>
      <c r="G243" s="9"/>
      <c r="H243" s="17"/>
    </row>
    <row r="244" spans="3:8" ht="13.5" customHeight="1">
      <c r="C244" s="9"/>
      <c r="F244" s="9"/>
      <c r="G244" s="9"/>
      <c r="H244" s="17"/>
    </row>
    <row r="245" spans="3:8" ht="13.5" customHeight="1">
      <c r="C245" s="9"/>
      <c r="F245" s="9"/>
      <c r="G245" s="9"/>
      <c r="H245" s="17"/>
    </row>
    <row r="246" spans="3:8" ht="13.5" customHeight="1">
      <c r="C246" s="9"/>
      <c r="F246" s="9"/>
      <c r="G246" s="9"/>
      <c r="H246" s="17"/>
    </row>
    <row r="247" spans="3:8" ht="13.5" customHeight="1">
      <c r="C247" s="9"/>
      <c r="F247" s="9"/>
      <c r="G247" s="9"/>
      <c r="H247" s="17"/>
    </row>
    <row r="248" spans="3:8" ht="13.5" customHeight="1">
      <c r="C248" s="9"/>
      <c r="F248" s="9"/>
      <c r="G248" s="9"/>
      <c r="H248" s="17"/>
    </row>
    <row r="249" spans="3:8" ht="13.5" customHeight="1">
      <c r="C249" s="9"/>
      <c r="F249" s="9"/>
      <c r="G249" s="9"/>
      <c r="H249" s="17"/>
    </row>
    <row r="250" spans="3:8" ht="13.5" customHeight="1">
      <c r="C250" s="9"/>
      <c r="F250" s="9"/>
      <c r="G250" s="9"/>
      <c r="H250" s="17"/>
    </row>
    <row r="251" spans="3:8" ht="13.5" customHeight="1">
      <c r="C251" s="9"/>
      <c r="F251" s="9"/>
      <c r="G251" s="9"/>
      <c r="H251" s="17"/>
    </row>
    <row r="252" spans="3:8" ht="13.5" customHeight="1">
      <c r="C252" s="9"/>
      <c r="F252" s="9"/>
      <c r="G252" s="9"/>
      <c r="H252" s="17"/>
    </row>
    <row r="253" spans="3:8" ht="13.5" customHeight="1">
      <c r="C253" s="9"/>
      <c r="F253" s="9"/>
      <c r="G253" s="9"/>
      <c r="H253" s="17"/>
    </row>
    <row r="254" spans="3:8" ht="13.5" customHeight="1">
      <c r="C254" s="9"/>
      <c r="F254" s="9"/>
      <c r="G254" s="9"/>
      <c r="H254" s="17"/>
    </row>
    <row r="255" spans="3:8" ht="13.5" customHeight="1">
      <c r="C255" s="9"/>
      <c r="F255" s="9"/>
      <c r="G255" s="9"/>
      <c r="H255" s="17"/>
    </row>
    <row r="256" spans="3:8" ht="13.5" customHeight="1">
      <c r="C256" s="9"/>
      <c r="F256" s="9"/>
      <c r="G256" s="9"/>
      <c r="H256" s="17"/>
    </row>
    <row r="257" spans="3:8" ht="13.5" customHeight="1">
      <c r="C257" s="9"/>
      <c r="F257" s="9"/>
      <c r="G257" s="9"/>
      <c r="H257" s="17"/>
    </row>
    <row r="258" spans="3:8" ht="13.5" customHeight="1">
      <c r="C258" s="9"/>
      <c r="F258" s="9"/>
      <c r="G258" s="9"/>
      <c r="H258" s="17"/>
    </row>
    <row r="259" spans="3:8" ht="13.5" customHeight="1">
      <c r="C259" s="9"/>
      <c r="F259" s="9"/>
      <c r="G259" s="9"/>
      <c r="H259" s="17"/>
    </row>
    <row r="260" spans="3:8" ht="13.5" customHeight="1">
      <c r="C260" s="9"/>
      <c r="F260" s="9"/>
      <c r="G260" s="9"/>
      <c r="H260" s="17"/>
    </row>
    <row r="261" spans="3:8" ht="13.5" customHeight="1">
      <c r="C261" s="9"/>
      <c r="F261" s="9"/>
      <c r="G261" s="9"/>
      <c r="H261" s="17"/>
    </row>
    <row r="262" spans="3:8" ht="13.5" customHeight="1">
      <c r="C262" s="9"/>
      <c r="F262" s="9"/>
      <c r="G262" s="9"/>
      <c r="H262" s="17"/>
    </row>
    <row r="263" spans="3:8" ht="13.5" customHeight="1">
      <c r="C263" s="9"/>
      <c r="F263" s="9"/>
      <c r="G263" s="9"/>
      <c r="H263" s="17"/>
    </row>
    <row r="264" spans="3:8" ht="13.5" customHeight="1">
      <c r="C264" s="9"/>
      <c r="F264" s="9"/>
      <c r="G264" s="9"/>
      <c r="H264" s="17"/>
    </row>
    <row r="265" spans="3:8" ht="13.5" customHeight="1">
      <c r="C265" s="9"/>
      <c r="F265" s="9"/>
      <c r="G265" s="9"/>
      <c r="H265" s="17"/>
    </row>
    <row r="266" spans="3:8" ht="13.5" customHeight="1">
      <c r="C266" s="9"/>
      <c r="F266" s="9"/>
      <c r="G266" s="9"/>
      <c r="H266" s="17"/>
    </row>
    <row r="267" spans="3:8" ht="13.5" customHeight="1">
      <c r="C267" s="9"/>
      <c r="F267" s="9"/>
      <c r="G267" s="9"/>
      <c r="H267" s="17"/>
    </row>
    <row r="268" spans="3:8" ht="13.5" customHeight="1">
      <c r="C268" s="9"/>
      <c r="F268" s="9"/>
      <c r="G268" s="9"/>
      <c r="H268" s="17"/>
    </row>
    <row r="269" spans="3:8" ht="13.5" customHeight="1">
      <c r="C269" s="9"/>
      <c r="F269" s="9"/>
      <c r="G269" s="9"/>
      <c r="H269" s="17"/>
    </row>
    <row r="270" spans="3:8" ht="13.5" customHeight="1">
      <c r="C270" s="9"/>
      <c r="F270" s="9"/>
      <c r="G270" s="9"/>
      <c r="H270" s="17"/>
    </row>
    <row r="271" spans="3:8" ht="13.5" customHeight="1">
      <c r="C271" s="9"/>
      <c r="F271" s="9"/>
      <c r="G271" s="9"/>
      <c r="H271" s="17"/>
    </row>
    <row r="272" spans="3:8" ht="13.5" customHeight="1">
      <c r="C272" s="9"/>
      <c r="F272" s="9"/>
      <c r="G272" s="9"/>
      <c r="H272" s="17"/>
    </row>
    <row r="273" spans="3:8" ht="13.5" customHeight="1">
      <c r="C273" s="9"/>
      <c r="F273" s="9"/>
      <c r="G273" s="9"/>
      <c r="H273" s="17"/>
    </row>
    <row r="274" spans="3:8" ht="13.5" customHeight="1">
      <c r="C274" s="9"/>
      <c r="F274" s="9"/>
      <c r="G274" s="9"/>
      <c r="H274" s="17"/>
    </row>
    <row r="275" spans="3:8" ht="13.5" customHeight="1">
      <c r="C275" s="9"/>
      <c r="F275" s="9"/>
      <c r="G275" s="9"/>
      <c r="H275" s="17"/>
    </row>
    <row r="276" spans="3:8" ht="13.5" customHeight="1">
      <c r="C276" s="9"/>
      <c r="F276" s="9"/>
      <c r="G276" s="9"/>
      <c r="H276" s="17"/>
    </row>
    <row r="277" spans="3:8" ht="13.5" customHeight="1">
      <c r="C277" s="9"/>
      <c r="F277" s="9"/>
      <c r="G277" s="9"/>
      <c r="H277" s="17"/>
    </row>
    <row r="278" spans="3:8" ht="13.5" customHeight="1">
      <c r="C278" s="9"/>
      <c r="F278" s="9"/>
      <c r="G278" s="9"/>
      <c r="H278" s="17"/>
    </row>
    <row r="279" spans="3:8" ht="13.5" customHeight="1">
      <c r="C279" s="9"/>
      <c r="F279" s="9"/>
      <c r="G279" s="9"/>
      <c r="H279" s="17"/>
    </row>
    <row r="280" spans="3:8" ht="13.5" customHeight="1">
      <c r="C280" s="9"/>
      <c r="F280" s="9"/>
      <c r="G280" s="9"/>
      <c r="H280" s="17"/>
    </row>
    <row r="281" spans="3:8" ht="13.5" customHeight="1">
      <c r="C281" s="9"/>
      <c r="F281" s="9"/>
      <c r="G281" s="9"/>
      <c r="H281" s="17"/>
    </row>
    <row r="282" spans="3:8" ht="13.5" customHeight="1">
      <c r="C282" s="9"/>
      <c r="F282" s="9"/>
      <c r="G282" s="9"/>
      <c r="H282" s="17"/>
    </row>
    <row r="283" spans="3:8" ht="13.5" customHeight="1">
      <c r="C283" s="9"/>
      <c r="F283" s="9"/>
      <c r="G283" s="9"/>
      <c r="H283" s="17"/>
    </row>
    <row r="284" spans="3:8" ht="13.5" customHeight="1">
      <c r="C284" s="9"/>
      <c r="F284" s="9"/>
      <c r="G284" s="9"/>
      <c r="H284" s="17"/>
    </row>
    <row r="285" spans="3:8" ht="13.5" customHeight="1">
      <c r="C285" s="9"/>
      <c r="F285" s="9"/>
      <c r="G285" s="9"/>
      <c r="H285" s="17"/>
    </row>
    <row r="286" spans="3:8" ht="13.5" customHeight="1">
      <c r="C286" s="9"/>
      <c r="F286" s="9"/>
      <c r="G286" s="9"/>
      <c r="H286" s="17"/>
    </row>
    <row r="287" spans="3:8" ht="13.5" customHeight="1">
      <c r="C287" s="9"/>
      <c r="F287" s="9"/>
      <c r="G287" s="9"/>
      <c r="H287" s="17"/>
    </row>
    <row r="288" spans="3:8" ht="13.5" customHeight="1">
      <c r="C288" s="9"/>
      <c r="F288" s="9"/>
      <c r="G288" s="9"/>
      <c r="H288" s="17"/>
    </row>
    <row r="289" spans="3:8" ht="13.5" customHeight="1">
      <c r="C289" s="9"/>
      <c r="F289" s="9"/>
      <c r="G289" s="9"/>
      <c r="H289" s="17"/>
    </row>
    <row r="290" spans="3:8" ht="13.5" customHeight="1">
      <c r="C290" s="9"/>
      <c r="F290" s="9"/>
      <c r="G290" s="9"/>
      <c r="H290" s="17"/>
    </row>
    <row r="291" spans="3:7" ht="13.5" customHeight="1">
      <c r="C291" s="9"/>
      <c r="G291" s="9"/>
    </row>
    <row r="292" spans="3:7" ht="13.5" customHeight="1">
      <c r="C292" s="9"/>
      <c r="G292" s="9"/>
    </row>
    <row r="293" ht="13.5" customHeight="1">
      <c r="C293" s="9"/>
    </row>
    <row r="294" ht="13.5" customHeight="1">
      <c r="C294" s="9"/>
    </row>
  </sheetData>
  <sheetProtection sheet="1" objects="1" scenarios="1"/>
  <mergeCells count="40">
    <mergeCell ref="B22:B23"/>
    <mergeCell ref="C22:C23"/>
    <mergeCell ref="I34:I35"/>
    <mergeCell ref="D22:D23"/>
    <mergeCell ref="E22:E23"/>
    <mergeCell ref="F22:F23"/>
    <mergeCell ref="G22:G23"/>
    <mergeCell ref="F18:F19"/>
    <mergeCell ref="G16:G17"/>
    <mergeCell ref="F20:F21"/>
    <mergeCell ref="G18:G19"/>
    <mergeCell ref="G20:G21"/>
    <mergeCell ref="F16:F17"/>
    <mergeCell ref="B20:B21"/>
    <mergeCell ref="C20:C21"/>
    <mergeCell ref="D20:D21"/>
    <mergeCell ref="E20:E21"/>
    <mergeCell ref="B18:B19"/>
    <mergeCell ref="C18:C19"/>
    <mergeCell ref="D18:D19"/>
    <mergeCell ref="E18:E19"/>
    <mergeCell ref="B16:B17"/>
    <mergeCell ref="C16:C17"/>
    <mergeCell ref="D16:D17"/>
    <mergeCell ref="E16:E17"/>
    <mergeCell ref="G14:G15"/>
    <mergeCell ref="F12:F13"/>
    <mergeCell ref="B14:B15"/>
    <mergeCell ref="C14:C15"/>
    <mergeCell ref="D14:D15"/>
    <mergeCell ref="E14:E15"/>
    <mergeCell ref="I3:V3"/>
    <mergeCell ref="I4:V4"/>
    <mergeCell ref="B8:F9"/>
    <mergeCell ref="F14:F15"/>
    <mergeCell ref="B12:B13"/>
    <mergeCell ref="C12:C13"/>
    <mergeCell ref="D12:D13"/>
    <mergeCell ref="E12:E13"/>
    <mergeCell ref="B10:F11"/>
  </mergeCells>
  <conditionalFormatting sqref="L63:L65 O71 L71 U63:U65 U71 O63:O65 R71 R63:R65 P63:Q71 V63:V71 M63:N71 S63:T71">
    <cfRule type="expression" priority="1" dxfId="50" stopIfTrue="1">
      <formula>$L$72&lt;&gt;"入力完了"</formula>
    </cfRule>
  </conditionalFormatting>
  <conditionalFormatting sqref="T8:V12 T16:V23 T62:V62 T39:V42 T46:V51 T55:V58 T27:V35">
    <cfRule type="expression" priority="2" dxfId="50" stopIfTrue="1">
      <formula>$U$72&lt;&gt;"入力完了"</formula>
    </cfRule>
  </conditionalFormatting>
  <conditionalFormatting sqref="K8:M12 K16:M23 K62:M62 K39:M42 K46:M51 K55:M58 K27:M35 O30 R30">
    <cfRule type="expression" priority="3" dxfId="51" stopIfTrue="1">
      <formula>$L$72&lt;&gt;"入力完了"</formula>
    </cfRule>
  </conditionalFormatting>
  <conditionalFormatting sqref="N8:P12 N16:P23 N62:P62 N39:P42 N46:P51 N55:P58 N27:P29 N31:P35 N30 P30">
    <cfRule type="expression" priority="4" dxfId="50" stopIfTrue="1">
      <formula>$O$72&lt;&gt;"入力完了"</formula>
    </cfRule>
  </conditionalFormatting>
  <conditionalFormatting sqref="Q8:S12 Q62:S62 S19:S23 Q39:S42 Q46:S51 Q55:S58 Q16:R23 S16:S17 Q27:Q35 S27:S35 R27:R29 R31:R35">
    <cfRule type="expression" priority="5" dxfId="50" stopIfTrue="1">
      <formula>$R$72&lt;&gt;"入力完了"</formula>
    </cfRule>
  </conditionalFormatting>
  <conditionalFormatting sqref="S18">
    <cfRule type="expression" priority="6" dxfId="51"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19" display="メニューへ"/>
    <hyperlink ref="B1" location="メニュー!B19" display="メニューへ"/>
  </hyperlinks>
  <printOptions horizontalCentered="1" verticalCentered="1"/>
  <pageMargins left="0" right="0" top="0" bottom="0"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00390625" defaultRowHeight="13.5" customHeight="1"/>
  <cols>
    <col min="1" max="1" width="2.75390625" style="9" customWidth="1"/>
    <col min="2" max="2" width="25.75390625" style="9" customWidth="1"/>
    <col min="3" max="3" width="20.75390625" style="8" customWidth="1"/>
    <col min="4" max="5" width="20.75390625" style="9" customWidth="1"/>
    <col min="6" max="6" width="20.75390625" style="10" customWidth="1"/>
    <col min="7" max="7" width="10.625" style="10" customWidth="1"/>
    <col min="8" max="8" width="2.75390625" style="11" customWidth="1"/>
    <col min="9" max="9" width="20.75390625" style="10" customWidth="1"/>
    <col min="10" max="12" width="15.75390625" style="10" customWidth="1"/>
    <col min="13" max="13" width="15.75390625" style="12" customWidth="1"/>
    <col min="14" max="15" width="15.75390625" style="10" customWidth="1"/>
    <col min="16" max="16" width="15.75390625" style="12" customWidth="1"/>
    <col min="17" max="18" width="15.75390625" style="10" customWidth="1"/>
    <col min="19" max="19" width="15.75390625" style="12" customWidth="1"/>
    <col min="20" max="21" width="15.75390625" style="10" customWidth="1"/>
    <col min="22" max="22" width="15.75390625" style="12" customWidth="1"/>
    <col min="23" max="16384" width="9.125" style="10" customWidth="1"/>
  </cols>
  <sheetData>
    <row r="1" spans="1:22" s="33" customFormat="1" ht="13.5" customHeight="1">
      <c r="A1" s="197"/>
      <c r="B1" s="440" t="s">
        <v>19</v>
      </c>
      <c r="C1" s="336"/>
      <c r="D1" s="308"/>
      <c r="E1" s="308"/>
      <c r="F1" s="337"/>
      <c r="G1" s="337"/>
      <c r="H1" s="338"/>
      <c r="I1" s="478" t="s">
        <v>19</v>
      </c>
      <c r="J1" s="337"/>
      <c r="K1" s="337"/>
      <c r="L1" s="337"/>
      <c r="M1" s="339"/>
      <c r="N1" s="337"/>
      <c r="O1" s="337"/>
      <c r="P1" s="339"/>
      <c r="Q1" s="337"/>
      <c r="R1" s="337"/>
      <c r="S1" s="339"/>
      <c r="T1" s="337"/>
      <c r="U1" s="337"/>
      <c r="V1" s="339"/>
    </row>
    <row r="2" spans="1:22" s="13" customFormat="1" ht="13.5" customHeight="1">
      <c r="A2" s="104"/>
      <c r="B2" s="104"/>
      <c r="C2" s="340"/>
      <c r="D2" s="104"/>
      <c r="E2" s="104"/>
      <c r="F2" s="108"/>
      <c r="G2" s="108"/>
      <c r="H2" s="341"/>
      <c r="I2" s="342"/>
      <c r="J2" s="342"/>
      <c r="K2" s="342"/>
      <c r="L2" s="342"/>
      <c r="M2" s="343"/>
      <c r="N2" s="342"/>
      <c r="O2" s="342"/>
      <c r="P2" s="343"/>
      <c r="Q2" s="342"/>
      <c r="R2" s="342"/>
      <c r="S2" s="343"/>
      <c r="T2" s="342"/>
      <c r="U2" s="342"/>
      <c r="V2" s="343"/>
    </row>
    <row r="3" spans="1:22" ht="13.5" customHeight="1">
      <c r="A3" s="344"/>
      <c r="B3" s="342"/>
      <c r="C3" s="342"/>
      <c r="D3" s="342"/>
      <c r="E3" s="342"/>
      <c r="F3" s="342"/>
      <c r="G3" s="342"/>
      <c r="H3" s="345"/>
      <c r="I3" s="572" t="str">
        <f>"期　別　計　画　実　績　比　較　表　（"&amp;B10&amp;"）"</f>
        <v>期　別　計　画　実　績　比　較　表　（Ｃ社）</v>
      </c>
      <c r="J3" s="572"/>
      <c r="K3" s="572"/>
      <c r="L3" s="572"/>
      <c r="M3" s="572"/>
      <c r="N3" s="572"/>
      <c r="O3" s="572"/>
      <c r="P3" s="572"/>
      <c r="Q3" s="572"/>
      <c r="R3" s="572"/>
      <c r="S3" s="572"/>
      <c r="T3" s="572"/>
      <c r="U3" s="572"/>
      <c r="V3" s="572"/>
    </row>
    <row r="4" spans="1:22" ht="13.5" customHeight="1">
      <c r="A4" s="344"/>
      <c r="B4" s="342"/>
      <c r="C4" s="342"/>
      <c r="D4" s="342"/>
      <c r="E4" s="342"/>
      <c r="F4" s="342"/>
      <c r="G4" s="342"/>
      <c r="H4" s="345"/>
      <c r="I4" s="573"/>
      <c r="J4" s="573"/>
      <c r="K4" s="573"/>
      <c r="L4" s="573"/>
      <c r="M4" s="573"/>
      <c r="N4" s="573"/>
      <c r="O4" s="573"/>
      <c r="P4" s="573"/>
      <c r="Q4" s="573"/>
      <c r="R4" s="573"/>
      <c r="S4" s="573"/>
      <c r="T4" s="573"/>
      <c r="U4" s="573"/>
      <c r="V4" s="573"/>
    </row>
    <row r="5" spans="1:22" ht="13.5" customHeight="1">
      <c r="A5" s="104"/>
      <c r="B5" s="346" t="s">
        <v>296</v>
      </c>
      <c r="C5" s="346"/>
      <c r="D5" s="346"/>
      <c r="E5" s="346"/>
      <c r="F5" s="108"/>
      <c r="G5" s="345"/>
      <c r="H5" s="347"/>
      <c r="I5" s="348"/>
      <c r="J5" s="348"/>
      <c r="K5" s="348"/>
      <c r="L5" s="349"/>
      <c r="M5" s="350"/>
      <c r="N5" s="348"/>
      <c r="O5" s="349"/>
      <c r="P5" s="350"/>
      <c r="Q5" s="348"/>
      <c r="R5" s="349"/>
      <c r="S5" s="350"/>
      <c r="T5" s="348"/>
      <c r="U5" s="349"/>
      <c r="V5" s="350"/>
    </row>
    <row r="6" spans="1:22" ht="13.5" customHeight="1">
      <c r="A6" s="104"/>
      <c r="B6" s="351" t="s">
        <v>104</v>
      </c>
      <c r="C6" s="346"/>
      <c r="D6" s="346"/>
      <c r="E6" s="346"/>
      <c r="F6" s="108"/>
      <c r="G6" s="347"/>
      <c r="H6" s="347"/>
      <c r="I6" s="352" t="s">
        <v>112</v>
      </c>
      <c r="J6" s="303"/>
      <c r="K6" s="302"/>
      <c r="L6" s="353" t="str">
        <f>L64</f>
        <v>第Ⅰ期</v>
      </c>
      <c r="M6" s="304"/>
      <c r="N6" s="302"/>
      <c r="O6" s="353" t="str">
        <f>O64</f>
        <v>第Ⅱ期</v>
      </c>
      <c r="P6" s="304"/>
      <c r="Q6" s="302"/>
      <c r="R6" s="353" t="str">
        <f>R64</f>
        <v>第Ⅲ期</v>
      </c>
      <c r="S6" s="304"/>
      <c r="T6" s="302"/>
      <c r="U6" s="353" t="str">
        <f>U64</f>
        <v>第Ⅳ期</v>
      </c>
      <c r="V6" s="304"/>
    </row>
    <row r="7" spans="1:22" ht="13.5" customHeight="1">
      <c r="A7" s="104"/>
      <c r="B7" s="346"/>
      <c r="C7" s="346"/>
      <c r="D7" s="346"/>
      <c r="E7" s="346"/>
      <c r="F7" s="108"/>
      <c r="G7" s="347"/>
      <c r="H7" s="354"/>
      <c r="I7" s="355"/>
      <c r="J7" s="356"/>
      <c r="K7" s="357" t="s">
        <v>158</v>
      </c>
      <c r="L7" s="358" t="s">
        <v>159</v>
      </c>
      <c r="M7" s="359" t="s">
        <v>161</v>
      </c>
      <c r="N7" s="357" t="s">
        <v>179</v>
      </c>
      <c r="O7" s="358" t="s">
        <v>180</v>
      </c>
      <c r="P7" s="359" t="s">
        <v>161</v>
      </c>
      <c r="Q7" s="357" t="s">
        <v>179</v>
      </c>
      <c r="R7" s="358" t="s">
        <v>180</v>
      </c>
      <c r="S7" s="359" t="s">
        <v>161</v>
      </c>
      <c r="T7" s="357" t="s">
        <v>179</v>
      </c>
      <c r="U7" s="358" t="s">
        <v>180</v>
      </c>
      <c r="V7" s="359" t="s">
        <v>161</v>
      </c>
    </row>
    <row r="8" spans="1:23" ht="13.5" customHeight="1">
      <c r="A8" s="104"/>
      <c r="B8" s="585" t="s">
        <v>105</v>
      </c>
      <c r="C8" s="586"/>
      <c r="D8" s="586"/>
      <c r="E8" s="586"/>
      <c r="F8" s="587"/>
      <c r="G8" s="108"/>
      <c r="H8" s="354"/>
      <c r="I8" s="360" t="s">
        <v>113</v>
      </c>
      <c r="J8" s="304"/>
      <c r="K8" s="40">
        <f>L66</f>
        <v>0</v>
      </c>
      <c r="L8" s="41" t="e">
        <f>RANK(L32,L83:L86)</f>
        <v>#N/A</v>
      </c>
      <c r="M8" s="42" t="e">
        <f>IF(K8-L8=0,"±0 ",K8-L8)</f>
        <v>#N/A</v>
      </c>
      <c r="N8" s="40">
        <f>O66</f>
        <v>0</v>
      </c>
      <c r="O8" s="41" t="e">
        <f>RANK(O32,O83:O86)</f>
        <v>#N/A</v>
      </c>
      <c r="P8" s="42" t="e">
        <f>IF(N8-O8=0,"±0 ",N8-O8)</f>
        <v>#N/A</v>
      </c>
      <c r="Q8" s="40">
        <f>R66</f>
        <v>0</v>
      </c>
      <c r="R8" s="41" t="e">
        <f>RANK(R32,R83:R86)</f>
        <v>#N/A</v>
      </c>
      <c r="S8" s="42" t="e">
        <f>IF(Q8-R8=0,"±0 ",Q8-R8)</f>
        <v>#N/A</v>
      </c>
      <c r="T8" s="40">
        <f>U66</f>
        <v>0</v>
      </c>
      <c r="U8" s="41" t="e">
        <f>RANK(U32,U83:U86)</f>
        <v>#N/A</v>
      </c>
      <c r="V8" s="43" t="e">
        <f>IF(T8-U8=0,"±0 ",T8-U8)</f>
        <v>#N/A</v>
      </c>
      <c r="W8" s="14"/>
    </row>
    <row r="9" spans="1:22" ht="13.5" customHeight="1">
      <c r="A9" s="104"/>
      <c r="B9" s="588"/>
      <c r="C9" s="589"/>
      <c r="D9" s="589"/>
      <c r="E9" s="589"/>
      <c r="F9" s="590"/>
      <c r="G9" s="108"/>
      <c r="H9" s="105"/>
      <c r="I9" s="360" t="s">
        <v>114</v>
      </c>
      <c r="J9" s="304"/>
      <c r="K9" s="44">
        <f>L67</f>
        <v>0</v>
      </c>
      <c r="L9" s="45">
        <f>L49</f>
        <v>200</v>
      </c>
      <c r="M9" s="46">
        <f>IF(L9-K9=0,"±0 ",L9-K9)</f>
        <v>200</v>
      </c>
      <c r="N9" s="44">
        <f>O67</f>
        <v>0</v>
      </c>
      <c r="O9" s="45">
        <f>O49</f>
        <v>300</v>
      </c>
      <c r="P9" s="46">
        <f>IF(O9-N9=0,"±0 ",O9-N9)</f>
        <v>300</v>
      </c>
      <c r="Q9" s="44">
        <f>R67</f>
        <v>0</v>
      </c>
      <c r="R9" s="45">
        <f>R49</f>
        <v>400</v>
      </c>
      <c r="S9" s="46">
        <f>IF(R9-Q9=0,"±0 ",R9-Q9)</f>
        <v>400</v>
      </c>
      <c r="T9" s="44">
        <f>U67</f>
        <v>0</v>
      </c>
      <c r="U9" s="45">
        <f>U49</f>
        <v>300</v>
      </c>
      <c r="V9" s="47">
        <f>IF(U9-T9=0,"±0 ",U9-T9)</f>
        <v>300</v>
      </c>
    </row>
    <row r="10" spans="1:22" ht="13.5" customHeight="1">
      <c r="A10" s="104"/>
      <c r="B10" s="585" t="str">
        <f>'配布資料（グループ用）'!F13</f>
        <v>Ｃ社</v>
      </c>
      <c r="C10" s="586"/>
      <c r="D10" s="586"/>
      <c r="E10" s="586"/>
      <c r="F10" s="587"/>
      <c r="G10" s="361"/>
      <c r="H10" s="354"/>
      <c r="I10" s="360" t="s">
        <v>115</v>
      </c>
      <c r="J10" s="94"/>
      <c r="K10" s="44">
        <f>L68</f>
        <v>0</v>
      </c>
      <c r="L10" s="45">
        <f>K10</f>
        <v>0</v>
      </c>
      <c r="M10" s="48" t="s">
        <v>160</v>
      </c>
      <c r="N10" s="44">
        <f>O68</f>
        <v>0</v>
      </c>
      <c r="O10" s="45">
        <f>N10</f>
        <v>0</v>
      </c>
      <c r="P10" s="48" t="s">
        <v>160</v>
      </c>
      <c r="Q10" s="44">
        <f>R68</f>
        <v>0</v>
      </c>
      <c r="R10" s="45">
        <f>Q10</f>
        <v>0</v>
      </c>
      <c r="S10" s="48" t="s">
        <v>160</v>
      </c>
      <c r="T10" s="44">
        <f>U68</f>
        <v>0</v>
      </c>
      <c r="U10" s="45">
        <f>T10</f>
        <v>0</v>
      </c>
      <c r="V10" s="49" t="s">
        <v>160</v>
      </c>
    </row>
    <row r="11" spans="1:22" ht="13.5" customHeight="1">
      <c r="A11" s="104"/>
      <c r="B11" s="588"/>
      <c r="C11" s="589"/>
      <c r="D11" s="589"/>
      <c r="E11" s="589"/>
      <c r="F11" s="590"/>
      <c r="G11" s="361"/>
      <c r="H11" s="354"/>
      <c r="I11" s="360" t="s">
        <v>116</v>
      </c>
      <c r="J11" s="94"/>
      <c r="K11" s="44">
        <f>L69</f>
        <v>0</v>
      </c>
      <c r="L11" s="45">
        <f>K11</f>
        <v>0</v>
      </c>
      <c r="M11" s="48" t="s">
        <v>160</v>
      </c>
      <c r="N11" s="44">
        <f>O69</f>
        <v>0</v>
      </c>
      <c r="O11" s="45">
        <f>N11</f>
        <v>0</v>
      </c>
      <c r="P11" s="48" t="s">
        <v>160</v>
      </c>
      <c r="Q11" s="44">
        <f>R69</f>
        <v>0</v>
      </c>
      <c r="R11" s="45">
        <f>Q11</f>
        <v>0</v>
      </c>
      <c r="S11" s="48" t="s">
        <v>160</v>
      </c>
      <c r="T11" s="44">
        <f>U69</f>
        <v>0</v>
      </c>
      <c r="U11" s="45">
        <f>T11</f>
        <v>0</v>
      </c>
      <c r="V11" s="49" t="s">
        <v>160</v>
      </c>
    </row>
    <row r="12" spans="1:22" ht="13.5" customHeight="1">
      <c r="A12" s="104"/>
      <c r="B12" s="591"/>
      <c r="C12" s="593" t="s">
        <v>44</v>
      </c>
      <c r="D12" s="593" t="s">
        <v>45</v>
      </c>
      <c r="E12" s="593" t="s">
        <v>46</v>
      </c>
      <c r="F12" s="593" t="s">
        <v>47</v>
      </c>
      <c r="G12" s="361"/>
      <c r="H12" s="362"/>
      <c r="I12" s="360" t="s">
        <v>117</v>
      </c>
      <c r="J12" s="94"/>
      <c r="K12" s="44">
        <f>L70</f>
        <v>0</v>
      </c>
      <c r="L12" s="45">
        <f>K12</f>
        <v>0</v>
      </c>
      <c r="M12" s="48" t="s">
        <v>160</v>
      </c>
      <c r="N12" s="44">
        <f>O70</f>
        <v>0</v>
      </c>
      <c r="O12" s="45">
        <f>N12</f>
        <v>0</v>
      </c>
      <c r="P12" s="48" t="s">
        <v>160</v>
      </c>
      <c r="Q12" s="44">
        <f>R70</f>
        <v>0</v>
      </c>
      <c r="R12" s="45">
        <f>Q12</f>
        <v>0</v>
      </c>
      <c r="S12" s="48" t="s">
        <v>160</v>
      </c>
      <c r="T12" s="44">
        <f>U70</f>
        <v>0</v>
      </c>
      <c r="U12" s="45">
        <f>T12</f>
        <v>0</v>
      </c>
      <c r="V12" s="49" t="s">
        <v>160</v>
      </c>
    </row>
    <row r="13" spans="1:22" ht="13.5" customHeight="1">
      <c r="A13" s="104"/>
      <c r="B13" s="592"/>
      <c r="C13" s="593"/>
      <c r="D13" s="593"/>
      <c r="E13" s="593"/>
      <c r="F13" s="593"/>
      <c r="G13" s="361"/>
      <c r="H13" s="362"/>
      <c r="I13" s="363"/>
      <c r="J13" s="363"/>
      <c r="K13" s="363"/>
      <c r="L13" s="363"/>
      <c r="M13" s="364"/>
      <c r="N13" s="363"/>
      <c r="O13" s="363"/>
      <c r="P13" s="364"/>
      <c r="Q13" s="363"/>
      <c r="R13" s="363"/>
      <c r="S13" s="364"/>
      <c r="T13" s="363"/>
      <c r="U13" s="363"/>
      <c r="V13" s="364"/>
    </row>
    <row r="14" spans="1:22" ht="13.5" customHeight="1">
      <c r="A14" s="104"/>
      <c r="B14" s="569" t="s">
        <v>106</v>
      </c>
      <c r="C14" s="554"/>
      <c r="D14" s="554"/>
      <c r="E14" s="554"/>
      <c r="F14" s="554"/>
      <c r="G14" s="556" t="s">
        <v>111</v>
      </c>
      <c r="H14" s="362"/>
      <c r="I14" s="352" t="s">
        <v>118</v>
      </c>
      <c r="J14" s="303"/>
      <c r="K14" s="302"/>
      <c r="L14" s="353" t="str">
        <f>L6</f>
        <v>第Ⅰ期</v>
      </c>
      <c r="M14" s="304"/>
      <c r="N14" s="302"/>
      <c r="O14" s="353" t="str">
        <f>O6</f>
        <v>第Ⅱ期</v>
      </c>
      <c r="P14" s="304"/>
      <c r="Q14" s="302"/>
      <c r="R14" s="353" t="str">
        <f>R6</f>
        <v>第Ⅲ期</v>
      </c>
      <c r="S14" s="304"/>
      <c r="T14" s="302"/>
      <c r="U14" s="353" t="str">
        <f>U6</f>
        <v>第Ⅳ期</v>
      </c>
      <c r="V14" s="304"/>
    </row>
    <row r="15" spans="1:22" ht="13.5" customHeight="1">
      <c r="A15" s="104"/>
      <c r="B15" s="570"/>
      <c r="C15" s="568"/>
      <c r="D15" s="568"/>
      <c r="E15" s="568"/>
      <c r="F15" s="568"/>
      <c r="G15" s="556"/>
      <c r="H15" s="362"/>
      <c r="I15" s="355"/>
      <c r="J15" s="356"/>
      <c r="K15" s="357" t="s">
        <v>158</v>
      </c>
      <c r="L15" s="358" t="s">
        <v>159</v>
      </c>
      <c r="M15" s="359" t="s">
        <v>161</v>
      </c>
      <c r="N15" s="357" t="s">
        <v>179</v>
      </c>
      <c r="O15" s="358" t="s">
        <v>180</v>
      </c>
      <c r="P15" s="359" t="s">
        <v>161</v>
      </c>
      <c r="Q15" s="357" t="s">
        <v>179</v>
      </c>
      <c r="R15" s="358" t="s">
        <v>180</v>
      </c>
      <c r="S15" s="359" t="s">
        <v>161</v>
      </c>
      <c r="T15" s="357" t="s">
        <v>179</v>
      </c>
      <c r="U15" s="358" t="s">
        <v>180</v>
      </c>
      <c r="V15" s="359" t="s">
        <v>161</v>
      </c>
    </row>
    <row r="16" spans="1:22" ht="13.5" customHeight="1">
      <c r="A16" s="104"/>
      <c r="B16" s="569" t="s">
        <v>107</v>
      </c>
      <c r="C16" s="554"/>
      <c r="D16" s="554"/>
      <c r="E16" s="554"/>
      <c r="F16" s="554"/>
      <c r="G16" s="556" t="s">
        <v>111</v>
      </c>
      <c r="H16" s="362"/>
      <c r="I16" s="365" t="s">
        <v>119</v>
      </c>
      <c r="J16" s="366"/>
      <c r="K16" s="50">
        <f>K11*K9</f>
        <v>0</v>
      </c>
      <c r="L16" s="51">
        <f>L11*L48</f>
        <v>0</v>
      </c>
      <c r="M16" s="52" t="str">
        <f aca="true" t="shared" si="0" ref="M16:M21">IF(L16-K16=0,"±0 ",L16-K16)</f>
        <v>±0 </v>
      </c>
      <c r="N16" s="50">
        <f>N11*N9</f>
        <v>0</v>
      </c>
      <c r="O16" s="51">
        <f>O11*O48</f>
        <v>0</v>
      </c>
      <c r="P16" s="52" t="str">
        <f aca="true" t="shared" si="1" ref="P16:P22">IF(O16-N16=0,"±0 ",O16-N16)</f>
        <v>±0 </v>
      </c>
      <c r="Q16" s="50">
        <f>Q11*Q9</f>
        <v>0</v>
      </c>
      <c r="R16" s="51">
        <f>R11*R48</f>
        <v>0</v>
      </c>
      <c r="S16" s="52" t="str">
        <f aca="true" t="shared" si="2" ref="S16:S22">IF(R16-Q16=0,"±0 ",R16-Q16)</f>
        <v>±0 </v>
      </c>
      <c r="T16" s="50">
        <f>T11*T9</f>
        <v>0</v>
      </c>
      <c r="U16" s="51">
        <f>U11*U48</f>
        <v>0</v>
      </c>
      <c r="V16" s="53" t="str">
        <f>IF(U16-T16=0,"±0 ",U16-T16)</f>
        <v>±0 </v>
      </c>
    </row>
    <row r="17" spans="1:22" ht="13.5" customHeight="1">
      <c r="A17" s="104"/>
      <c r="B17" s="570"/>
      <c r="C17" s="555"/>
      <c r="D17" s="568"/>
      <c r="E17" s="568"/>
      <c r="F17" s="568"/>
      <c r="G17" s="556"/>
      <c r="H17" s="362"/>
      <c r="I17" s="365" t="s">
        <v>120</v>
      </c>
      <c r="J17" s="366"/>
      <c r="K17" s="50">
        <f>'配布資料（グループ用）'!$F$19*K48</f>
        <v>0</v>
      </c>
      <c r="L17" s="51">
        <f>'配布資料（グループ用）'!$F$19*L48</f>
        <v>0</v>
      </c>
      <c r="M17" s="52" t="str">
        <f t="shared" si="0"/>
        <v>±0 </v>
      </c>
      <c r="N17" s="50">
        <f>'配布資料（グループ用）'!$F$19*N48</f>
        <v>0</v>
      </c>
      <c r="O17" s="51">
        <f>'配布資料（グループ用）'!$F$19*O48</f>
        <v>0</v>
      </c>
      <c r="P17" s="52" t="str">
        <f t="shared" si="1"/>
        <v>±0 </v>
      </c>
      <c r="Q17" s="50">
        <f>'配布資料（グループ用）'!$F$19*Q48</f>
        <v>0</v>
      </c>
      <c r="R17" s="51">
        <f>'配布資料（グループ用）'!$F$19*R48</f>
        <v>0</v>
      </c>
      <c r="S17" s="56" t="str">
        <f t="shared" si="2"/>
        <v>±0 </v>
      </c>
      <c r="T17" s="50">
        <f>'配布資料（グループ用）'!$F$19*T48</f>
        <v>0</v>
      </c>
      <c r="U17" s="51">
        <f>'配布資料（グループ用）'!$F$19*U48</f>
        <v>0</v>
      </c>
      <c r="V17" s="53" t="str">
        <f aca="true" t="shared" si="3" ref="V17:V22">IF(T17-U17=0,"±0 ",T17-U17)</f>
        <v>±0 </v>
      </c>
    </row>
    <row r="18" spans="1:22" ht="13.5" customHeight="1">
      <c r="A18" s="104"/>
      <c r="B18" s="569" t="s">
        <v>108</v>
      </c>
      <c r="C18" s="554"/>
      <c r="D18" s="554"/>
      <c r="E18" s="554"/>
      <c r="F18" s="554"/>
      <c r="G18" s="556" t="s">
        <v>111</v>
      </c>
      <c r="H18" s="362"/>
      <c r="I18" s="365" t="s">
        <v>121</v>
      </c>
      <c r="J18" s="366"/>
      <c r="K18" s="50">
        <f>'配布資料（グループ用）'!$F$33*'配布資料（グループ用）'!$F$32</f>
        <v>3000000</v>
      </c>
      <c r="L18" s="51">
        <f>'配布資料（グループ用）'!$F$33*'配布資料（グループ用）'!$F$32</f>
        <v>3000000</v>
      </c>
      <c r="M18" s="52" t="str">
        <f t="shared" si="0"/>
        <v>±0 </v>
      </c>
      <c r="N18" s="50">
        <f>'配布資料（グループ用）'!$F$33*'配布資料（グループ用）'!$F$32</f>
        <v>3000000</v>
      </c>
      <c r="O18" s="51">
        <f>'配布資料（グループ用）'!$F$33*'配布資料（グループ用）'!$F$32</f>
        <v>3000000</v>
      </c>
      <c r="P18" s="52" t="str">
        <f t="shared" si="1"/>
        <v>±0 </v>
      </c>
      <c r="Q18" s="50">
        <f>'配布資料（グループ用）'!$F$33*'配布資料（グループ用）'!$F$32</f>
        <v>3000000</v>
      </c>
      <c r="R18" s="51">
        <f>'配布資料（グループ用）'!$F$33*'配布資料（グループ用）'!$F$32</f>
        <v>3000000</v>
      </c>
      <c r="S18" s="61" t="str">
        <f t="shared" si="2"/>
        <v>±0 </v>
      </c>
      <c r="T18" s="50">
        <f>'配布資料（グループ用）'!$F$33*'配布資料（グループ用）'!$F$32</f>
        <v>3000000</v>
      </c>
      <c r="U18" s="51">
        <f>'配布資料（グループ用）'!$F$33*'配布資料（グループ用）'!$F$32</f>
        <v>3000000</v>
      </c>
      <c r="V18" s="53" t="str">
        <f t="shared" si="3"/>
        <v>±0 </v>
      </c>
    </row>
    <row r="19" spans="1:22" ht="13.5" customHeight="1">
      <c r="A19" s="104"/>
      <c r="B19" s="570"/>
      <c r="C19" s="555"/>
      <c r="D19" s="555"/>
      <c r="E19" s="555"/>
      <c r="F19" s="555"/>
      <c r="G19" s="556"/>
      <c r="H19" s="362"/>
      <c r="I19" s="365" t="s">
        <v>122</v>
      </c>
      <c r="J19" s="366"/>
      <c r="K19" s="50">
        <f>K12</f>
        <v>0</v>
      </c>
      <c r="L19" s="51">
        <f>L12</f>
        <v>0</v>
      </c>
      <c r="M19" s="52" t="str">
        <f t="shared" si="0"/>
        <v>±0 </v>
      </c>
      <c r="N19" s="50">
        <f>N12</f>
        <v>0</v>
      </c>
      <c r="O19" s="51">
        <f>O12</f>
        <v>0</v>
      </c>
      <c r="P19" s="52" t="str">
        <f t="shared" si="1"/>
        <v>±0 </v>
      </c>
      <c r="Q19" s="50">
        <f>Q12</f>
        <v>0</v>
      </c>
      <c r="R19" s="51">
        <f>R12</f>
        <v>0</v>
      </c>
      <c r="S19" s="62" t="str">
        <f t="shared" si="2"/>
        <v>±0 </v>
      </c>
      <c r="T19" s="50">
        <f>T12</f>
        <v>0</v>
      </c>
      <c r="U19" s="51">
        <f>U12</f>
        <v>0</v>
      </c>
      <c r="V19" s="53" t="str">
        <f t="shared" si="3"/>
        <v>±0 </v>
      </c>
    </row>
    <row r="20" spans="1:22" ht="13.5" customHeight="1">
      <c r="A20" s="104"/>
      <c r="B20" s="566" t="s">
        <v>109</v>
      </c>
      <c r="C20" s="554"/>
      <c r="D20" s="554"/>
      <c r="E20" s="554"/>
      <c r="F20" s="554"/>
      <c r="G20" s="556" t="s">
        <v>111</v>
      </c>
      <c r="H20" s="362"/>
      <c r="I20" s="365" t="s">
        <v>123</v>
      </c>
      <c r="J20" s="366"/>
      <c r="K20" s="50">
        <f>'配布資料（グループ用）'!$F$35</f>
        <v>300000</v>
      </c>
      <c r="L20" s="51">
        <f>'配布資料（グループ用）'!$F$35</f>
        <v>300000</v>
      </c>
      <c r="M20" s="52" t="str">
        <f t="shared" si="0"/>
        <v>±0 </v>
      </c>
      <c r="N20" s="50">
        <f>'配布資料（グループ用）'!$F$35</f>
        <v>300000</v>
      </c>
      <c r="O20" s="51">
        <f>'配布資料（グループ用）'!$F$35</f>
        <v>300000</v>
      </c>
      <c r="P20" s="52" t="str">
        <f t="shared" si="1"/>
        <v>±0 </v>
      </c>
      <c r="Q20" s="50">
        <f>'配布資料（グループ用）'!$F$35</f>
        <v>300000</v>
      </c>
      <c r="R20" s="51">
        <f>'配布資料（グループ用）'!$F$35</f>
        <v>300000</v>
      </c>
      <c r="S20" s="52" t="str">
        <f t="shared" si="2"/>
        <v>±0 </v>
      </c>
      <c r="T20" s="50">
        <f>'配布資料（グループ用）'!$F$35</f>
        <v>300000</v>
      </c>
      <c r="U20" s="51">
        <f>'配布資料（グループ用）'!$F$35</f>
        <v>300000</v>
      </c>
      <c r="V20" s="53" t="str">
        <f t="shared" si="3"/>
        <v>±0 </v>
      </c>
    </row>
    <row r="21" spans="1:22" ht="13.5" customHeight="1">
      <c r="A21" s="104"/>
      <c r="B21" s="567"/>
      <c r="C21" s="555"/>
      <c r="D21" s="555"/>
      <c r="E21" s="555"/>
      <c r="F21" s="555"/>
      <c r="G21" s="556"/>
      <c r="H21" s="362"/>
      <c r="I21" s="368" t="s">
        <v>124</v>
      </c>
      <c r="J21" s="369"/>
      <c r="K21" s="74">
        <f>K30*'配布資料（グループ用）'!$F$38/100</f>
        <v>0</v>
      </c>
      <c r="L21" s="75">
        <f>L30*'配布資料（グループ用）'!$F$38/100</f>
        <v>0</v>
      </c>
      <c r="M21" s="47" t="str">
        <f t="shared" si="0"/>
        <v>±0 </v>
      </c>
      <c r="N21" s="74">
        <f>N30*'配布資料（グループ用）'!$F$38/100</f>
        <v>134042.58</v>
      </c>
      <c r="O21" s="75">
        <f>O30*'配布資料（グループ用）'!$F$38/100</f>
        <v>134042.58</v>
      </c>
      <c r="P21" s="47" t="str">
        <f t="shared" si="1"/>
        <v>±0 </v>
      </c>
      <c r="Q21" s="74">
        <f>Q30*'配布資料（グループ用）'!$F$38/100</f>
        <v>353236.8</v>
      </c>
      <c r="R21" s="75">
        <f>R30*'配布資料（グループ用）'!$F$38/100</f>
        <v>353236.8</v>
      </c>
      <c r="S21" s="47" t="str">
        <f t="shared" si="2"/>
        <v>±0 </v>
      </c>
      <c r="T21" s="74">
        <f>T30*'配布資料（グループ用）'!$F$38/100</f>
        <v>586422.12</v>
      </c>
      <c r="U21" s="75">
        <f>U30*'配布資料（グループ用）'!$F$38/100</f>
        <v>586422.12</v>
      </c>
      <c r="V21" s="76" t="str">
        <f t="shared" si="3"/>
        <v>±0 </v>
      </c>
    </row>
    <row r="22" spans="1:22" ht="13.5" customHeight="1">
      <c r="A22" s="104"/>
      <c r="B22" s="566" t="s">
        <v>110</v>
      </c>
      <c r="C22" s="557"/>
      <c r="D22" s="557"/>
      <c r="E22" s="557"/>
      <c r="F22" s="557"/>
      <c r="G22" s="556" t="s">
        <v>111</v>
      </c>
      <c r="H22" s="367"/>
      <c r="I22" s="368" t="s">
        <v>125</v>
      </c>
      <c r="J22" s="369"/>
      <c r="K22" s="58">
        <f>K16-K17-K18-K19-K20-K21</f>
        <v>-3300000</v>
      </c>
      <c r="L22" s="59">
        <f>L16-L17-L18-L19-L20-L21</f>
        <v>-3300000</v>
      </c>
      <c r="M22" s="47" t="str">
        <f>IF(L22-K22=0,"±0 ",L22-K22)</f>
        <v>±0 </v>
      </c>
      <c r="N22" s="58">
        <f>N16-N17-N18-N19-N20-N21</f>
        <v>-3434042.58</v>
      </c>
      <c r="O22" s="59">
        <f>O16-O17-O18-O19-O20-O21</f>
        <v>-3434042.58</v>
      </c>
      <c r="P22" s="47" t="str">
        <f t="shared" si="1"/>
        <v>±0 </v>
      </c>
      <c r="Q22" s="58">
        <f>Q16-Q17-Q18-Q19-Q20-Q21</f>
        <v>-3653236.8</v>
      </c>
      <c r="R22" s="59">
        <f>R16-R17-R18-R19-R20-R21</f>
        <v>-3653236.8</v>
      </c>
      <c r="S22" s="47" t="str">
        <f t="shared" si="2"/>
        <v>±0 </v>
      </c>
      <c r="T22" s="58">
        <f>T16-T17-T18-T19-T20-T21</f>
        <v>-3886422.12</v>
      </c>
      <c r="U22" s="59">
        <f>U16-U17-U18-U19-U20-U21</f>
        <v>-3886422.12</v>
      </c>
      <c r="V22" s="60" t="str">
        <f t="shared" si="3"/>
        <v>±0 </v>
      </c>
    </row>
    <row r="23" spans="1:22" ht="13.5" customHeight="1">
      <c r="A23" s="104"/>
      <c r="B23" s="567"/>
      <c r="C23" s="557"/>
      <c r="D23" s="557"/>
      <c r="E23" s="557"/>
      <c r="F23" s="557"/>
      <c r="G23" s="556"/>
      <c r="H23" s="105"/>
      <c r="I23" s="370" t="s">
        <v>126</v>
      </c>
      <c r="J23" s="94"/>
      <c r="K23" s="450" t="str">
        <f>IF(K22&lt;0,"当期赤字！","")</f>
        <v>当期赤字！</v>
      </c>
      <c r="L23" s="451" t="str">
        <f>IF(L22&lt;0,"当期赤字！","")</f>
        <v>当期赤字！</v>
      </c>
      <c r="M23" s="452"/>
      <c r="N23" s="450" t="str">
        <f>IF(N22&lt;0,"当期赤字！","")</f>
        <v>当期赤字！</v>
      </c>
      <c r="O23" s="451" t="str">
        <f>IF(O22&lt;0,"当期赤字！","")</f>
        <v>当期赤字！</v>
      </c>
      <c r="P23" s="452"/>
      <c r="Q23" s="450" t="str">
        <f>IF(Q22&lt;0,"当期赤字！","")</f>
        <v>当期赤字！</v>
      </c>
      <c r="R23" s="451" t="str">
        <f>IF(R22&lt;0,"当期赤字！","")</f>
        <v>当期赤字！</v>
      </c>
      <c r="S23" s="452"/>
      <c r="T23" s="450" t="str">
        <f>IF(T22&lt;0,"当期赤字！","")</f>
        <v>当期赤字！</v>
      </c>
      <c r="U23" s="451" t="str">
        <f>IF(U22&lt;0,"当期赤字！","")</f>
        <v>当期赤字！</v>
      </c>
      <c r="V23" s="453"/>
    </row>
    <row r="24" spans="1:22" ht="13.5" customHeight="1">
      <c r="A24" s="104"/>
      <c r="B24" s="387"/>
      <c r="C24" s="387"/>
      <c r="D24" s="387"/>
      <c r="E24" s="387"/>
      <c r="F24" s="387"/>
      <c r="G24" s="108"/>
      <c r="H24" s="105"/>
      <c r="I24" s="363"/>
      <c r="J24" s="363"/>
      <c r="K24" s="363"/>
      <c r="L24" s="363"/>
      <c r="M24" s="364"/>
      <c r="N24" s="363"/>
      <c r="O24" s="363"/>
      <c r="P24" s="364"/>
      <c r="Q24" s="363"/>
      <c r="R24" s="363"/>
      <c r="S24" s="364"/>
      <c r="T24" s="363"/>
      <c r="U24" s="363"/>
      <c r="V24" s="364"/>
    </row>
    <row r="25" spans="1:22" ht="13.5" customHeight="1">
      <c r="A25" s="104"/>
      <c r="B25" s="104"/>
      <c r="C25" s="340"/>
      <c r="D25" s="104"/>
      <c r="E25" s="104"/>
      <c r="F25" s="104"/>
      <c r="G25" s="108"/>
      <c r="H25" s="105"/>
      <c r="I25" s="371" t="s">
        <v>127</v>
      </c>
      <c r="J25" s="303"/>
      <c r="K25" s="302"/>
      <c r="L25" s="353" t="str">
        <f>L6</f>
        <v>第Ⅰ期</v>
      </c>
      <c r="M25" s="304"/>
      <c r="N25" s="302"/>
      <c r="O25" s="353" t="str">
        <f>O6</f>
        <v>第Ⅱ期</v>
      </c>
      <c r="P25" s="304"/>
      <c r="Q25" s="302"/>
      <c r="R25" s="353" t="str">
        <f>R6</f>
        <v>第Ⅲ期</v>
      </c>
      <c r="S25" s="304"/>
      <c r="T25" s="302"/>
      <c r="U25" s="353" t="str">
        <f>U6</f>
        <v>第Ⅳ期</v>
      </c>
      <c r="V25" s="304"/>
    </row>
    <row r="26" spans="1:22" ht="13.5" customHeight="1">
      <c r="A26" s="104"/>
      <c r="B26" s="205"/>
      <c r="C26" s="205"/>
      <c r="D26" s="205"/>
      <c r="E26" s="205"/>
      <c r="F26" s="205"/>
      <c r="G26" s="105"/>
      <c r="H26" s="105"/>
      <c r="I26" s="372"/>
      <c r="J26" s="373" t="s">
        <v>128</v>
      </c>
      <c r="K26" s="357" t="s">
        <v>212</v>
      </c>
      <c r="L26" s="358" t="s">
        <v>213</v>
      </c>
      <c r="M26" s="359" t="s">
        <v>161</v>
      </c>
      <c r="N26" s="357" t="s">
        <v>179</v>
      </c>
      <c r="O26" s="358" t="s">
        <v>180</v>
      </c>
      <c r="P26" s="359" t="s">
        <v>161</v>
      </c>
      <c r="Q26" s="357" t="s">
        <v>179</v>
      </c>
      <c r="R26" s="358" t="s">
        <v>180</v>
      </c>
      <c r="S26" s="359" t="s">
        <v>161</v>
      </c>
      <c r="T26" s="357" t="s">
        <v>179</v>
      </c>
      <c r="U26" s="358" t="s">
        <v>180</v>
      </c>
      <c r="V26" s="359" t="s">
        <v>161</v>
      </c>
    </row>
    <row r="27" spans="1:22" ht="13.5" customHeight="1">
      <c r="A27" s="104"/>
      <c r="B27" s="205"/>
      <c r="C27" s="205"/>
      <c r="D27" s="205"/>
      <c r="E27" s="205"/>
      <c r="F27" s="205"/>
      <c r="G27" s="105"/>
      <c r="H27" s="362"/>
      <c r="I27" s="374" t="s">
        <v>129</v>
      </c>
      <c r="J27" s="63">
        <f>J42</f>
        <v>5000000</v>
      </c>
      <c r="K27" s="64">
        <f>K42</f>
        <v>1700000</v>
      </c>
      <c r="L27" s="65">
        <f>L42</f>
        <v>1700000</v>
      </c>
      <c r="M27" s="66" t="str">
        <f>IF(L27-K27=0,"±0 ",L27-K27)</f>
        <v>±0 </v>
      </c>
      <c r="N27" s="64">
        <f>N42</f>
        <v>500000.4199999999</v>
      </c>
      <c r="O27" s="65">
        <f>O42</f>
        <v>500000.4199999999</v>
      </c>
      <c r="P27" s="66" t="str">
        <f>IF(O27-N27=0,"±0 ",O27-N27)</f>
        <v>±0 </v>
      </c>
      <c r="Q27" s="64">
        <f>Q42</f>
        <v>500000.6200000001</v>
      </c>
      <c r="R27" s="65">
        <f>R42</f>
        <v>500000.6200000001</v>
      </c>
      <c r="S27" s="66" t="str">
        <f>IF(R27-Q27=0,"±0 ",R27-Q27)</f>
        <v>±0 </v>
      </c>
      <c r="T27" s="64">
        <f>T42</f>
        <v>500000.5</v>
      </c>
      <c r="U27" s="65">
        <f>U42</f>
        <v>500000.5</v>
      </c>
      <c r="V27" s="67" t="str">
        <f>IF(U27-T27=0,"±0 ",U27-T27)</f>
        <v>±0 </v>
      </c>
    </row>
    <row r="28" spans="1:22" ht="13.5" customHeight="1">
      <c r="A28" s="104"/>
      <c r="B28" s="205"/>
      <c r="C28" s="205"/>
      <c r="D28" s="205"/>
      <c r="E28" s="205"/>
      <c r="F28" s="205"/>
      <c r="G28" s="105"/>
      <c r="H28" s="362"/>
      <c r="I28" s="375" t="s">
        <v>183</v>
      </c>
      <c r="J28" s="68">
        <f>'配布資料（グループ用）'!F17</f>
        <v>0</v>
      </c>
      <c r="K28" s="69">
        <f>K58</f>
        <v>0</v>
      </c>
      <c r="L28" s="70">
        <f>L58</f>
        <v>0</v>
      </c>
      <c r="M28" s="71" t="str">
        <f>IF(L28-K28=0,"±0 ",L28-K28)</f>
        <v>±0 </v>
      </c>
      <c r="N28" s="69">
        <f>N58</f>
        <v>0</v>
      </c>
      <c r="O28" s="70">
        <f>O58</f>
        <v>0</v>
      </c>
      <c r="P28" s="71" t="str">
        <f>IF(O28-N28=0,"±0 ",O28-N28)</f>
        <v>±0 </v>
      </c>
      <c r="Q28" s="69">
        <f>Q58</f>
        <v>0</v>
      </c>
      <c r="R28" s="70">
        <f>R58</f>
        <v>0</v>
      </c>
      <c r="S28" s="71" t="str">
        <f>IF(R28-Q28=0,"±0 ",R28-Q28)</f>
        <v>±0 </v>
      </c>
      <c r="T28" s="69">
        <f>T58</f>
        <v>0</v>
      </c>
      <c r="U28" s="70">
        <f>U58</f>
        <v>0</v>
      </c>
      <c r="V28" s="72" t="str">
        <f>IF(U28-T28=0,"±0 ",U28-T28)</f>
        <v>±0 </v>
      </c>
    </row>
    <row r="29" spans="1:22" ht="13.5" customHeight="1">
      <c r="A29" s="104"/>
      <c r="B29" s="205"/>
      <c r="C29" s="205"/>
      <c r="D29" s="205"/>
      <c r="E29" s="205"/>
      <c r="F29" s="205"/>
      <c r="G29" s="362"/>
      <c r="H29" s="362"/>
      <c r="I29" s="376" t="s">
        <v>130</v>
      </c>
      <c r="J29" s="73">
        <f>J27+J28</f>
        <v>5000000</v>
      </c>
      <c r="K29" s="74">
        <f>K27+K28</f>
        <v>1700000</v>
      </c>
      <c r="L29" s="75">
        <f>L27+L28</f>
        <v>1700000</v>
      </c>
      <c r="M29" s="47" t="str">
        <f>IF(L29-K29=0,"±0 ",L29-K29)</f>
        <v>±0 </v>
      </c>
      <c r="N29" s="74">
        <f>N27+N28</f>
        <v>500000.4199999999</v>
      </c>
      <c r="O29" s="75">
        <f>O27+O28</f>
        <v>500000.4199999999</v>
      </c>
      <c r="P29" s="47" t="str">
        <f>IF(O29-N29=0,"±0 ",O29-N29)</f>
        <v>±0 </v>
      </c>
      <c r="Q29" s="74">
        <f>Q27+Q28</f>
        <v>500000.6200000001</v>
      </c>
      <c r="R29" s="75">
        <f>R27+R28</f>
        <v>500000.6200000001</v>
      </c>
      <c r="S29" s="47" t="str">
        <f>IF(R29-Q29=0,"±0 ",R29-Q29)</f>
        <v>±0 </v>
      </c>
      <c r="T29" s="74">
        <f>T27+T28</f>
        <v>500000.5</v>
      </c>
      <c r="U29" s="75">
        <f>U27+U28</f>
        <v>500000.5</v>
      </c>
      <c r="V29" s="76" t="str">
        <f>IF(U29-T29=0,"±0 ",U29-T29)</f>
        <v>±0 </v>
      </c>
    </row>
    <row r="30" spans="1:22" ht="13.5" customHeight="1">
      <c r="A30" s="104"/>
      <c r="B30" s="205"/>
      <c r="C30" s="205"/>
      <c r="D30" s="205"/>
      <c r="E30" s="205"/>
      <c r="F30" s="205"/>
      <c r="G30" s="362"/>
      <c r="H30" s="362"/>
      <c r="I30" s="374" t="s">
        <v>131</v>
      </c>
      <c r="J30" s="63">
        <f>'配布資料（グループ用）'!F41</f>
        <v>0</v>
      </c>
      <c r="K30" s="65">
        <f>IF((K89+K16-K18-K19-K20-K56-ROUND(K88*'配布資料（グループ用）'!$F$38/100,0))&lt;'配布資料（グループ用）'!$F$37,ROUND(K88+('配布資料（グループ用）'!$F$37-(K89+K16-K18-K19-K20-K56-ROUND(K88*'配布資料（グループ用）'!$F$38/100,0)))*1/(1-'配布資料（グループ用）'!$F$38/100),0),K88)</f>
        <v>0</v>
      </c>
      <c r="L30" s="65">
        <f>IF((L89+L16-L18-L19-L20-L56-ROUND(L88*'配布資料（グループ用）'!$F$38/100,0))&lt;'配布資料（グループ用）'!$F$37,ROUND(L88+('配布資料（グループ用）'!$F$37-(L89+L16-L18-L19-L20-L56-ROUND(L88*'配布資料（グループ用）'!$F$38/100,0)))*1/(1-'配布資料（グループ用）'!$F$38/100),0),L88)</f>
        <v>0</v>
      </c>
      <c r="M30" s="66" t="str">
        <f>IF(L30-K30=0,"±0 ",L30-K30)</f>
        <v>±0 </v>
      </c>
      <c r="N30" s="64">
        <f>IF((N89+N16-N18-N19-N20-N56-ROUND(N88*'配布資料（グループ用）'!$F$38/100,0))&lt;'配布資料（グループ用）'!$F$37,ROUND(N88+('配布資料（グループ用）'!$F$37-(N89+N16-N18-N19-N20-N56-ROUND(N88*'配布資料（グループ用）'!$F$38/100,0)))*1/(1-'配布資料（グループ用）'!$F$38/100),0),N88)</f>
        <v>2234043</v>
      </c>
      <c r="O30" s="65">
        <f>IF((O89+O16-O18-O19-O20-O56-ROUND(O88*'配布資料（グループ用）'!$F$38/100,0))&lt;'配布資料（グループ用）'!$F$37,ROUND(O88+('配布資料（グループ用）'!$F$37-(O89+O16-O18-O19-O20-O56-ROUND(O88*'配布資料（グループ用）'!$F$38/100,0)))*1/(1-'配布資料（グループ用）'!$F$38/100),0),O88)</f>
        <v>2234043</v>
      </c>
      <c r="P30" s="66" t="str">
        <f>IF(O30-N30=0,"±0 ",O30-N30)</f>
        <v>±0 </v>
      </c>
      <c r="Q30" s="64">
        <f>IF((Q89+Q16-Q18-Q19-Q20-Q56-ROUND(Q88*'配布資料（グループ用）'!$F$38/100,0))&lt;'配布資料（グループ用）'!$F$37,ROUND(Q88+('配布資料（グループ用）'!$F$37-(Q89+Q16-Q18-Q19-Q20-Q56-ROUND(Q88*'配布資料（グループ用）'!$F$38/100,0)))*1/(1-'配布資料（グループ用）'!$F$38/100),0),Q88)</f>
        <v>5887280</v>
      </c>
      <c r="R30" s="65">
        <f>IF((R89+R16-R18-R19-R20-R56-ROUND(R88*'配布資料（グループ用）'!$F$38/100,0))&lt;'配布資料（グループ用）'!$F$37,ROUND(R88+('配布資料（グループ用）'!$F$37-(R89+R16-R18-R19-R20-R56-ROUND(R88*'配布資料（グループ用）'!$F$38/100,0)))*1/(1-'配布資料（グループ用）'!$F$38/100),0),R88)</f>
        <v>5887280</v>
      </c>
      <c r="S30" s="66" t="str">
        <f>IF(R30-Q30=0,"±0 ",R30-Q30)</f>
        <v>±0 </v>
      </c>
      <c r="T30" s="64">
        <f>IF((T89+T16-T18-T19-T20-T56-ROUND(T88*'配布資料（グループ用）'!$F$38/100,0))&lt;'配布資料（グループ用）'!$F$37,ROUND(T88+('配布資料（グループ用）'!$F$37-(T89+T16-T18-T19-T20-T56-ROUND(T88*'配布資料（グループ用）'!$F$38/100,0)))*1/(1-'配布資料（グループ用）'!$F$38/100),0),T88)</f>
        <v>9773702</v>
      </c>
      <c r="U30" s="65">
        <f>IF((U89+U16-U18-U19-U20-U56-ROUND(U88*'配布資料（グループ用）'!$F$38/100,0))&lt;'配布資料（グループ用）'!$F$37,ROUND(U88+('配布資料（グループ用）'!$F$37-(U89+U16-U18-U19-U20-U56-ROUND(U88*'配布資料（グループ用）'!$F$38/100,0)))*1/(1-'配布資料（グループ用）'!$F$38/100),0),U88)</f>
        <v>9773702</v>
      </c>
      <c r="V30" s="67" t="str">
        <f>IF(U30-T30=0,"±0 ",U30-T30)</f>
        <v>±0 </v>
      </c>
    </row>
    <row r="31" spans="1:22" ht="13.5" customHeight="1">
      <c r="A31" s="104"/>
      <c r="B31" s="205"/>
      <c r="C31" s="205"/>
      <c r="D31" s="205"/>
      <c r="E31" s="205"/>
      <c r="F31" s="205"/>
      <c r="G31" s="362"/>
      <c r="H31" s="362"/>
      <c r="I31" s="377" t="s">
        <v>132</v>
      </c>
      <c r="J31" s="77">
        <f>'配布資料（グループ用）'!$F$18</f>
        <v>5000000</v>
      </c>
      <c r="K31" s="50">
        <f>'配布資料（グループ用）'!$F$18</f>
        <v>5000000</v>
      </c>
      <c r="L31" s="51">
        <f>'配布資料（グループ用）'!$F$18</f>
        <v>5000000</v>
      </c>
      <c r="M31" s="52" t="str">
        <f>IF(L31-K31=0,"±0 ",L31-K31)</f>
        <v>±0 </v>
      </c>
      <c r="N31" s="50">
        <f>'配布資料（グループ用）'!$F$18</f>
        <v>5000000</v>
      </c>
      <c r="O31" s="51">
        <f>'配布資料（グループ用）'!$F$18</f>
        <v>5000000</v>
      </c>
      <c r="P31" s="52" t="str">
        <f>IF(O31-N31=0,"±0 ",O31-N31)</f>
        <v>±0 </v>
      </c>
      <c r="Q31" s="50">
        <f>'配布資料（グループ用）'!$F$18</f>
        <v>5000000</v>
      </c>
      <c r="R31" s="51">
        <f>'配布資料（グループ用）'!$F$18</f>
        <v>5000000</v>
      </c>
      <c r="S31" s="52" t="str">
        <f>IF(R31-Q31=0,"±0 ",R31-Q31)</f>
        <v>±0 </v>
      </c>
      <c r="T31" s="50">
        <f>'配布資料（グループ用）'!$F$18</f>
        <v>5000000</v>
      </c>
      <c r="U31" s="51">
        <f>'配布資料（グループ用）'!$F$18</f>
        <v>5000000</v>
      </c>
      <c r="V31" s="53" t="str">
        <f>IF(T31-U31=0,"±0 ",T31-U31)</f>
        <v>±0 </v>
      </c>
    </row>
    <row r="32" spans="1:22" ht="13.5" customHeight="1">
      <c r="A32" s="104"/>
      <c r="B32" s="205"/>
      <c r="C32" s="205"/>
      <c r="D32" s="205"/>
      <c r="E32" s="205"/>
      <c r="F32" s="205"/>
      <c r="G32" s="362"/>
      <c r="H32" s="362"/>
      <c r="I32" s="375" t="s">
        <v>133</v>
      </c>
      <c r="J32" s="78">
        <f>'配布資料（グループ用）'!F40</f>
        <v>0</v>
      </c>
      <c r="K32" s="79">
        <f>J32+K22</f>
        <v>-3300000</v>
      </c>
      <c r="L32" s="80">
        <f>J32+L22</f>
        <v>-3300000</v>
      </c>
      <c r="M32" s="71" t="str">
        <f>IF(K32-L32=0,"±0 ",K32-L32)</f>
        <v>±0 </v>
      </c>
      <c r="N32" s="79">
        <f>L32+N22</f>
        <v>-6734042.58</v>
      </c>
      <c r="O32" s="80">
        <f>L32+O22</f>
        <v>-6734042.58</v>
      </c>
      <c r="P32" s="71" t="str">
        <f>IF(N32-O32=0,"±0 ",N32-O32)</f>
        <v>±0 </v>
      </c>
      <c r="Q32" s="79">
        <f>O32+Q22</f>
        <v>-10387279.379999999</v>
      </c>
      <c r="R32" s="80">
        <f>O32+R22</f>
        <v>-10387279.379999999</v>
      </c>
      <c r="S32" s="71" t="str">
        <f>IF(Q32-R32=0,"±0 ",Q32-R32)</f>
        <v>±0 </v>
      </c>
      <c r="T32" s="79">
        <f>R32+T22</f>
        <v>-14273701.5</v>
      </c>
      <c r="U32" s="80">
        <f>R32+U22</f>
        <v>-14273701.5</v>
      </c>
      <c r="V32" s="81" t="str">
        <f>IF(T32-U32=0,"±0 ",T32-U32)</f>
        <v>±0 </v>
      </c>
    </row>
    <row r="33" spans="1:22" ht="13.5" customHeight="1">
      <c r="A33" s="104"/>
      <c r="B33" s="205"/>
      <c r="C33" s="205"/>
      <c r="D33" s="205"/>
      <c r="E33" s="205"/>
      <c r="F33" s="205"/>
      <c r="G33" s="362"/>
      <c r="H33" s="362"/>
      <c r="I33" s="376" t="s">
        <v>134</v>
      </c>
      <c r="J33" s="73">
        <f>J30+J31+J32</f>
        <v>5000000</v>
      </c>
      <c r="K33" s="74">
        <f>K30+K31+K32</f>
        <v>1700000</v>
      </c>
      <c r="L33" s="75">
        <f>L30+L31+L32</f>
        <v>1700000</v>
      </c>
      <c r="M33" s="47" t="str">
        <f>IF(L33-K33=0,"±0 ",L33-K33)</f>
        <v>±0 </v>
      </c>
      <c r="N33" s="74">
        <f>N30+N31+N32</f>
        <v>500000.4199999999</v>
      </c>
      <c r="O33" s="75">
        <f>O30+O31+O32</f>
        <v>500000.4199999999</v>
      </c>
      <c r="P33" s="47" t="str">
        <f>IF(O33-N33=0,"±0 ",O33-N33)</f>
        <v>±0 </v>
      </c>
      <c r="Q33" s="74">
        <f>Q30+Q31+Q32</f>
        <v>500000.62000000104</v>
      </c>
      <c r="R33" s="75">
        <f>R30+R31+R32</f>
        <v>500000.62000000104</v>
      </c>
      <c r="S33" s="47" t="str">
        <f>IF(R33-Q33=0,"±0 ",R33-Q33)</f>
        <v>±0 </v>
      </c>
      <c r="T33" s="74">
        <f>T30+T31+T32</f>
        <v>500000.5</v>
      </c>
      <c r="U33" s="75">
        <f>U30+U31+U32</f>
        <v>500000.5</v>
      </c>
      <c r="V33" s="76" t="str">
        <f>IF(U33-T33=0,"±0 ",U33-T33)</f>
        <v>±0 </v>
      </c>
    </row>
    <row r="34" spans="1:22" ht="13.5" customHeight="1">
      <c r="A34" s="104"/>
      <c r="B34" s="205"/>
      <c r="C34" s="205"/>
      <c r="D34" s="205"/>
      <c r="E34" s="205"/>
      <c r="F34" s="205"/>
      <c r="G34" s="362"/>
      <c r="H34" s="105"/>
      <c r="I34" s="564" t="s">
        <v>135</v>
      </c>
      <c r="J34" s="82"/>
      <c r="K34" s="454" t="str">
        <f>IF(K32&lt;0,"累積赤字！","")</f>
        <v>累積赤字！</v>
      </c>
      <c r="L34" s="455" t="str">
        <f>IF(L32&lt;0,"累積赤字！","")</f>
        <v>累積赤字！</v>
      </c>
      <c r="M34" s="456"/>
      <c r="N34" s="454" t="str">
        <f>IF(N32&lt;0,"累積赤字！","")</f>
        <v>累積赤字！</v>
      </c>
      <c r="O34" s="455" t="str">
        <f>IF(O32&lt;0,"累積赤字！","")</f>
        <v>累積赤字！</v>
      </c>
      <c r="P34" s="456"/>
      <c r="Q34" s="454" t="str">
        <f>IF(Q32&lt;0,"累積赤字！","")</f>
        <v>累積赤字！</v>
      </c>
      <c r="R34" s="455" t="str">
        <f>IF(R32&lt;0,"累積赤字！","")</f>
        <v>累積赤字！</v>
      </c>
      <c r="S34" s="456"/>
      <c r="T34" s="454" t="str">
        <f>IF(T32&lt;0,"累積赤字！","")</f>
        <v>累積赤字！</v>
      </c>
      <c r="U34" s="455" t="str">
        <f>IF(U32&lt;0,"累積赤字！","")</f>
        <v>累積赤字！</v>
      </c>
      <c r="V34" s="457"/>
    </row>
    <row r="35" spans="1:22" ht="13.5" customHeight="1">
      <c r="A35" s="104"/>
      <c r="B35" s="205"/>
      <c r="C35" s="205"/>
      <c r="D35" s="205"/>
      <c r="E35" s="205"/>
      <c r="F35" s="205"/>
      <c r="G35" s="362"/>
      <c r="H35" s="105"/>
      <c r="I35" s="565"/>
      <c r="J35" s="83"/>
      <c r="K35" s="458">
        <f>IF(K30&gt;J30,"借入金発生！","")</f>
      </c>
      <c r="L35" s="459">
        <f>IF(L30&gt;J30,"借入金発生！","")</f>
      </c>
      <c r="M35" s="460"/>
      <c r="N35" s="458" t="str">
        <f>IF(N30&gt;L30,"借入金発生！","")</f>
        <v>借入金発生！</v>
      </c>
      <c r="O35" s="459" t="str">
        <f>IF(O30&gt;L30,"借入金発生！","")</f>
        <v>借入金発生！</v>
      </c>
      <c r="P35" s="460"/>
      <c r="Q35" s="458" t="str">
        <f>IF(Q30&gt;O30,"借入金発生！","")</f>
        <v>借入金発生！</v>
      </c>
      <c r="R35" s="459" t="str">
        <f>IF(R30&gt;O30,"借入金発生！","")</f>
        <v>借入金発生！</v>
      </c>
      <c r="S35" s="460"/>
      <c r="T35" s="458" t="str">
        <f>IF(T30&gt;R30,"借入金発生！","")</f>
        <v>借入金発生！</v>
      </c>
      <c r="U35" s="459" t="str">
        <f>IF(U30&gt;R30,"借入金発生！","")</f>
        <v>借入金発生！</v>
      </c>
      <c r="V35" s="461"/>
    </row>
    <row r="36" spans="1:22" ht="13.5" customHeight="1">
      <c r="A36" s="104"/>
      <c r="B36" s="205"/>
      <c r="C36" s="205"/>
      <c r="D36" s="205"/>
      <c r="E36" s="205"/>
      <c r="F36" s="205"/>
      <c r="G36" s="206"/>
      <c r="H36" s="105"/>
      <c r="I36" s="363"/>
      <c r="J36" s="363"/>
      <c r="K36" s="363"/>
      <c r="L36" s="363"/>
      <c r="M36" s="364"/>
      <c r="N36" s="363"/>
      <c r="O36" s="363"/>
      <c r="P36" s="364"/>
      <c r="Q36" s="363"/>
      <c r="R36" s="363"/>
      <c r="S36" s="364"/>
      <c r="T36" s="363"/>
      <c r="U36" s="363"/>
      <c r="V36" s="364"/>
    </row>
    <row r="37" spans="1:22" ht="13.5" customHeight="1">
      <c r="A37" s="104"/>
      <c r="B37" s="205"/>
      <c r="C37" s="205"/>
      <c r="D37" s="205"/>
      <c r="E37" s="205"/>
      <c r="F37" s="205"/>
      <c r="G37" s="206"/>
      <c r="H37" s="105"/>
      <c r="I37" s="371" t="s">
        <v>136</v>
      </c>
      <c r="J37" s="303"/>
      <c r="K37" s="302"/>
      <c r="L37" s="353" t="str">
        <f>L6</f>
        <v>第Ⅰ期</v>
      </c>
      <c r="M37" s="304"/>
      <c r="N37" s="302"/>
      <c r="O37" s="353" t="str">
        <f>O6</f>
        <v>第Ⅱ期</v>
      </c>
      <c r="P37" s="304"/>
      <c r="Q37" s="302"/>
      <c r="R37" s="353" t="str">
        <f>R6</f>
        <v>第Ⅲ期</v>
      </c>
      <c r="S37" s="304"/>
      <c r="T37" s="302"/>
      <c r="U37" s="353" t="str">
        <f>U6</f>
        <v>第Ⅳ期</v>
      </c>
      <c r="V37" s="304"/>
    </row>
    <row r="38" spans="1:22" ht="13.5" customHeight="1">
      <c r="A38" s="104"/>
      <c r="B38" s="205"/>
      <c r="C38" s="205"/>
      <c r="D38" s="205"/>
      <c r="E38" s="205"/>
      <c r="F38" s="205"/>
      <c r="G38" s="206"/>
      <c r="H38" s="105"/>
      <c r="I38" s="372"/>
      <c r="J38" s="373" t="s">
        <v>128</v>
      </c>
      <c r="K38" s="357" t="s">
        <v>214</v>
      </c>
      <c r="L38" s="358" t="s">
        <v>215</v>
      </c>
      <c r="M38" s="359" t="s">
        <v>161</v>
      </c>
      <c r="N38" s="357" t="s">
        <v>179</v>
      </c>
      <c r="O38" s="358" t="s">
        <v>180</v>
      </c>
      <c r="P38" s="359" t="s">
        <v>161</v>
      </c>
      <c r="Q38" s="357" t="s">
        <v>179</v>
      </c>
      <c r="R38" s="358" t="s">
        <v>180</v>
      </c>
      <c r="S38" s="359" t="s">
        <v>161</v>
      </c>
      <c r="T38" s="357" t="s">
        <v>179</v>
      </c>
      <c r="U38" s="358" t="s">
        <v>180</v>
      </c>
      <c r="V38" s="359" t="s">
        <v>161</v>
      </c>
    </row>
    <row r="39" spans="1:22" ht="13.5" customHeight="1">
      <c r="A39" s="104"/>
      <c r="B39" s="205"/>
      <c r="C39" s="205"/>
      <c r="D39" s="205"/>
      <c r="E39" s="205"/>
      <c r="F39" s="205"/>
      <c r="G39" s="206"/>
      <c r="H39" s="105"/>
      <c r="I39" s="374" t="s">
        <v>272</v>
      </c>
      <c r="J39" s="84" t="s">
        <v>137</v>
      </c>
      <c r="K39" s="64">
        <f>J42</f>
        <v>5000000</v>
      </c>
      <c r="L39" s="65">
        <f>J42</f>
        <v>5000000</v>
      </c>
      <c r="M39" s="66" t="str">
        <f>IF(L39-K39=0,"±0 ",L39-K39)</f>
        <v>±0 </v>
      </c>
      <c r="N39" s="64">
        <f>L42</f>
        <v>1700000</v>
      </c>
      <c r="O39" s="65">
        <f>L42</f>
        <v>1700000</v>
      </c>
      <c r="P39" s="66" t="str">
        <f>IF(O39-N39=0,"±0 ",O39-N39)</f>
        <v>±0 </v>
      </c>
      <c r="Q39" s="64">
        <f>O42</f>
        <v>500000.4199999999</v>
      </c>
      <c r="R39" s="65">
        <f>O42</f>
        <v>500000.4199999999</v>
      </c>
      <c r="S39" s="66" t="str">
        <f>IF(R39-Q39=0,"±0 ",R39-Q39)</f>
        <v>±0 </v>
      </c>
      <c r="T39" s="64">
        <f>R42</f>
        <v>500000.6200000001</v>
      </c>
      <c r="U39" s="65">
        <f>R42</f>
        <v>500000.6200000001</v>
      </c>
      <c r="V39" s="67" t="str">
        <f>IF(U39-T39=0,"±0 ",U39-T39)</f>
        <v>±0 </v>
      </c>
    </row>
    <row r="40" spans="1:22" ht="13.5" customHeight="1">
      <c r="A40" s="104"/>
      <c r="B40" s="104"/>
      <c r="C40" s="104"/>
      <c r="D40" s="104"/>
      <c r="E40" s="104"/>
      <c r="F40" s="206"/>
      <c r="G40" s="206"/>
      <c r="H40" s="105"/>
      <c r="I40" s="378" t="s">
        <v>276</v>
      </c>
      <c r="J40" s="85" t="s">
        <v>138</v>
      </c>
      <c r="K40" s="86">
        <f>K16+K30-J30</f>
        <v>0</v>
      </c>
      <c r="L40" s="87">
        <f>L16+L30-J30</f>
        <v>0</v>
      </c>
      <c r="M40" s="62" t="str">
        <f>IF(L40-K40=0,"±0 ",L40-K40)</f>
        <v>±0 </v>
      </c>
      <c r="N40" s="86">
        <f>N16+N30-L30</f>
        <v>2234043</v>
      </c>
      <c r="O40" s="87">
        <f>O16+O30-L30</f>
        <v>2234043</v>
      </c>
      <c r="P40" s="62" t="str">
        <f>IF(O40-N40=0,"±0 ",O40-N40)</f>
        <v>±0 </v>
      </c>
      <c r="Q40" s="86">
        <f>Q16+Q30-O30</f>
        <v>3653237</v>
      </c>
      <c r="R40" s="87">
        <f>R16+R30-O30</f>
        <v>3653237</v>
      </c>
      <c r="S40" s="62" t="str">
        <f>IF(R40-Q40=0,"±0 ",R40-Q40)</f>
        <v>±0 </v>
      </c>
      <c r="T40" s="86">
        <f>T16+T30-R30</f>
        <v>3886422</v>
      </c>
      <c r="U40" s="87">
        <f>U16+U30-R30</f>
        <v>3886422</v>
      </c>
      <c r="V40" s="88" t="str">
        <f>IF(U40-T40=0,"±0 ",U40-T40)</f>
        <v>±0 </v>
      </c>
    </row>
    <row r="41" spans="1:22" ht="13.5" customHeight="1">
      <c r="A41" s="104"/>
      <c r="B41" s="104"/>
      <c r="C41" s="104"/>
      <c r="D41" s="104"/>
      <c r="E41" s="104"/>
      <c r="F41" s="206"/>
      <c r="G41" s="206"/>
      <c r="H41" s="105"/>
      <c r="I41" s="376" t="s">
        <v>274</v>
      </c>
      <c r="J41" s="89" t="s">
        <v>139</v>
      </c>
      <c r="K41" s="75">
        <f>K56+K18+K19+K20+K21</f>
        <v>3300000</v>
      </c>
      <c r="L41" s="75">
        <f>L56+L18+L19+L20+L21</f>
        <v>3300000</v>
      </c>
      <c r="M41" s="47" t="str">
        <f>IF(L41-K41=0,"±0 ",L41-K41)</f>
        <v>±0 </v>
      </c>
      <c r="N41" s="75">
        <f>N56+N18+N19+N20+N21</f>
        <v>3434042.58</v>
      </c>
      <c r="O41" s="75">
        <f>O56+O18+O19+O20+O21</f>
        <v>3434042.58</v>
      </c>
      <c r="P41" s="47" t="str">
        <f>IF(O41-N41=0,"±0 ",O41-N41)</f>
        <v>±0 </v>
      </c>
      <c r="Q41" s="75">
        <f>Q56+Q18+Q19+Q20+Q21</f>
        <v>3653236.8</v>
      </c>
      <c r="R41" s="75">
        <f>R56+R18+R19+R20+R21</f>
        <v>3653236.8</v>
      </c>
      <c r="S41" s="47" t="str">
        <f>IF(R41-Q41=0,"±0 ",R41-Q41)</f>
        <v>±0 </v>
      </c>
      <c r="T41" s="75">
        <f>T56+T18+T19+T20+T21</f>
        <v>3886422.12</v>
      </c>
      <c r="U41" s="75">
        <f>U56+U18+U19+U20+U21</f>
        <v>3886422.12</v>
      </c>
      <c r="V41" s="76" t="str">
        <f>IF(U41-T41=0,"±0 ",U41-T41)</f>
        <v>±0 </v>
      </c>
    </row>
    <row r="42" spans="1:22" ht="13.5" customHeight="1">
      <c r="A42" s="104"/>
      <c r="B42" s="104"/>
      <c r="C42" s="104"/>
      <c r="D42" s="104"/>
      <c r="E42" s="104"/>
      <c r="F42" s="206"/>
      <c r="G42" s="206"/>
      <c r="H42" s="105"/>
      <c r="I42" s="376" t="s">
        <v>278</v>
      </c>
      <c r="J42" s="73">
        <f>'配布資料（グループ用）'!F16</f>
        <v>5000000</v>
      </c>
      <c r="K42" s="74">
        <f>K39+K40-K41</f>
        <v>1700000</v>
      </c>
      <c r="L42" s="75">
        <f>L39+L40-L41</f>
        <v>1700000</v>
      </c>
      <c r="M42" s="47" t="str">
        <f>IF(L42-K42=0,"±0 ",L42-K42)</f>
        <v>±0 </v>
      </c>
      <c r="N42" s="74">
        <f>N39+N40-N41</f>
        <v>500000.4199999999</v>
      </c>
      <c r="O42" s="75">
        <f>O39+O40-O41</f>
        <v>500000.4199999999</v>
      </c>
      <c r="P42" s="47" t="str">
        <f>IF(O42-N42=0,"±0 ",O42-N42)</f>
        <v>±0 </v>
      </c>
      <c r="Q42" s="74">
        <f>Q39+Q40-Q41</f>
        <v>500000.6200000001</v>
      </c>
      <c r="R42" s="75">
        <f>R39+R40-R41</f>
        <v>500000.6200000001</v>
      </c>
      <c r="S42" s="47" t="str">
        <f>IF(R42-Q42=0,"±0 ",R42-Q42)</f>
        <v>±0 </v>
      </c>
      <c r="T42" s="74">
        <f>T39+T40-T41</f>
        <v>500000.5</v>
      </c>
      <c r="U42" s="75">
        <f>U39+U40-U41</f>
        <v>500000.5</v>
      </c>
      <c r="V42" s="76" t="str">
        <f>IF(U42-T42=0,"±0 ",U42-T42)</f>
        <v>±0 </v>
      </c>
    </row>
    <row r="43" spans="1:22" ht="13.5" customHeight="1">
      <c r="A43" s="104"/>
      <c r="B43" s="104"/>
      <c r="C43" s="379">
        <f>'配布資料（グループ用）'!F27</f>
        <v>800</v>
      </c>
      <c r="D43" s="379">
        <f>'配布資料（グループ用）'!F28</f>
        <v>1200</v>
      </c>
      <c r="E43" s="379">
        <f>'配布資料（グループ用）'!F29</f>
        <v>1600</v>
      </c>
      <c r="F43" s="380">
        <f>'配布資料（グループ用）'!F30</f>
        <v>1200</v>
      </c>
      <c r="G43" s="206"/>
      <c r="H43" s="105"/>
      <c r="I43" s="363"/>
      <c r="J43" s="363"/>
      <c r="K43" s="363"/>
      <c r="L43" s="363"/>
      <c r="M43" s="364"/>
      <c r="N43" s="363"/>
      <c r="O43" s="363"/>
      <c r="P43" s="364"/>
      <c r="Q43" s="363"/>
      <c r="R43" s="363"/>
      <c r="S43" s="364"/>
      <c r="T43" s="363"/>
      <c r="U43" s="363"/>
      <c r="V43" s="364"/>
    </row>
    <row r="44" spans="1:22" ht="13.5" customHeight="1">
      <c r="A44" s="104"/>
      <c r="B44" s="104"/>
      <c r="C44" s="379">
        <f>'配布資料（グループ用）'!F20</f>
        <v>100000</v>
      </c>
      <c r="D44" s="379"/>
      <c r="E44" s="379"/>
      <c r="F44" s="381"/>
      <c r="G44" s="206"/>
      <c r="H44" s="105"/>
      <c r="I44" s="371" t="s">
        <v>140</v>
      </c>
      <c r="J44" s="303"/>
      <c r="K44" s="302"/>
      <c r="L44" s="353" t="str">
        <f>L6</f>
        <v>第Ⅰ期</v>
      </c>
      <c r="M44" s="304"/>
      <c r="N44" s="302"/>
      <c r="O44" s="353" t="str">
        <f>O6</f>
        <v>第Ⅱ期</v>
      </c>
      <c r="P44" s="304"/>
      <c r="Q44" s="302"/>
      <c r="R44" s="353" t="str">
        <f>R6</f>
        <v>第Ⅲ期</v>
      </c>
      <c r="S44" s="304"/>
      <c r="T44" s="302"/>
      <c r="U44" s="353" t="str">
        <f>U6</f>
        <v>第Ⅳ期</v>
      </c>
      <c r="V44" s="304"/>
    </row>
    <row r="45" spans="1:22" ht="13.5" customHeight="1">
      <c r="A45" s="104"/>
      <c r="B45" s="104"/>
      <c r="C45" s="104"/>
      <c r="D45" s="104"/>
      <c r="E45" s="104"/>
      <c r="F45" s="206"/>
      <c r="G45" s="206"/>
      <c r="H45" s="105"/>
      <c r="I45" s="372"/>
      <c r="J45" s="373" t="s">
        <v>128</v>
      </c>
      <c r="K45" s="357" t="s">
        <v>216</v>
      </c>
      <c r="L45" s="358" t="s">
        <v>217</v>
      </c>
      <c r="M45" s="359" t="s">
        <v>161</v>
      </c>
      <c r="N45" s="357" t="s">
        <v>179</v>
      </c>
      <c r="O45" s="358" t="s">
        <v>180</v>
      </c>
      <c r="P45" s="359" t="s">
        <v>161</v>
      </c>
      <c r="Q45" s="357" t="s">
        <v>179</v>
      </c>
      <c r="R45" s="358" t="s">
        <v>180</v>
      </c>
      <c r="S45" s="359" t="s">
        <v>161</v>
      </c>
      <c r="T45" s="357" t="s">
        <v>179</v>
      </c>
      <c r="U45" s="358" t="s">
        <v>180</v>
      </c>
      <c r="V45" s="359" t="s">
        <v>161</v>
      </c>
    </row>
    <row r="46" spans="1:22" ht="13.5" customHeight="1">
      <c r="A46" s="104"/>
      <c r="B46" s="104"/>
      <c r="C46" s="104"/>
      <c r="D46" s="104"/>
      <c r="E46" s="104"/>
      <c r="F46" s="206"/>
      <c r="G46" s="206"/>
      <c r="H46" s="105"/>
      <c r="I46" s="374" t="s">
        <v>141</v>
      </c>
      <c r="J46" s="84" t="s">
        <v>142</v>
      </c>
      <c r="K46" s="64">
        <f>J50</f>
        <v>0</v>
      </c>
      <c r="L46" s="65">
        <f>J50</f>
        <v>0</v>
      </c>
      <c r="M46" s="66" t="str">
        <f>IF(L46-K46=0,"±0 ",L46-K46)</f>
        <v>±0 </v>
      </c>
      <c r="N46" s="64">
        <f>L50</f>
        <v>0</v>
      </c>
      <c r="O46" s="65">
        <f>L50</f>
        <v>0</v>
      </c>
      <c r="P46" s="66" t="str">
        <f>IF(O46-N46=0,"±0 ",O46-N46)</f>
        <v>±0 </v>
      </c>
      <c r="Q46" s="64">
        <f>O50</f>
        <v>0</v>
      </c>
      <c r="R46" s="65">
        <f>O50</f>
        <v>0</v>
      </c>
      <c r="S46" s="66" t="str">
        <f>IF(R46-Q46=0,"±0 ",R46-Q46)</f>
        <v>±0 </v>
      </c>
      <c r="T46" s="64">
        <f>R50</f>
        <v>0</v>
      </c>
      <c r="U46" s="65">
        <f>R50</f>
        <v>0</v>
      </c>
      <c r="V46" s="67" t="str">
        <f>IF(U46-T46=0,"±0 ",U46-T46)</f>
        <v>±0 </v>
      </c>
    </row>
    <row r="47" spans="1:22" ht="13.5" customHeight="1">
      <c r="A47" s="104"/>
      <c r="B47" s="104"/>
      <c r="C47" s="104"/>
      <c r="D47" s="104"/>
      <c r="E47" s="104"/>
      <c r="F47" s="206"/>
      <c r="G47" s="206"/>
      <c r="H47" s="105"/>
      <c r="I47" s="378" t="s">
        <v>143</v>
      </c>
      <c r="J47" s="85" t="s">
        <v>139</v>
      </c>
      <c r="K47" s="86">
        <f>K10</f>
        <v>0</v>
      </c>
      <c r="L47" s="87">
        <f>L10</f>
        <v>0</v>
      </c>
      <c r="M47" s="62" t="str">
        <f>IF(L47-K47=0,"±0 ",L47-K47)</f>
        <v>±0 </v>
      </c>
      <c r="N47" s="86">
        <f>N10</f>
        <v>0</v>
      </c>
      <c r="O47" s="87">
        <f>O10</f>
        <v>0</v>
      </c>
      <c r="P47" s="62" t="str">
        <f>IF(O47-N47=0,"±0 ",O47-N47)</f>
        <v>±0 </v>
      </c>
      <c r="Q47" s="86">
        <f>Q10</f>
        <v>0</v>
      </c>
      <c r="R47" s="87">
        <f>R10</f>
        <v>0</v>
      </c>
      <c r="S47" s="62" t="str">
        <f>IF(R47-Q47=0,"±0 ",R47-Q47)</f>
        <v>±0 </v>
      </c>
      <c r="T47" s="86">
        <f>T10</f>
        <v>0</v>
      </c>
      <c r="U47" s="87">
        <f>U10</f>
        <v>0</v>
      </c>
      <c r="V47" s="88" t="str">
        <f>IF(U47-T47=0,"±0 ",U47-T47)</f>
        <v>±0 </v>
      </c>
    </row>
    <row r="48" spans="1:22" ht="13.5" customHeight="1">
      <c r="A48" s="104"/>
      <c r="B48" s="104"/>
      <c r="C48" s="104"/>
      <c r="D48" s="104"/>
      <c r="E48" s="104"/>
      <c r="F48" s="206"/>
      <c r="G48" s="206"/>
      <c r="H48" s="105"/>
      <c r="I48" s="382" t="s">
        <v>144</v>
      </c>
      <c r="J48" s="90" t="s">
        <v>145</v>
      </c>
      <c r="K48" s="54">
        <f>IF(K46+K47&gt;=K49,K49,K46+K47)</f>
        <v>0</v>
      </c>
      <c r="L48" s="55">
        <f>IF(L46+L47&gt;=L49,L49,L46+L47)</f>
        <v>0</v>
      </c>
      <c r="M48" s="56" t="str">
        <f>IF(L48-K48=0,"±0 ",L48-K48)</f>
        <v>±0 </v>
      </c>
      <c r="N48" s="54">
        <f>IF(N46+N47&gt;=N49,N49,N46+N47)</f>
        <v>0</v>
      </c>
      <c r="O48" s="55">
        <f>IF(O46+O47&gt;=O49,O49,O46+O47)</f>
        <v>0</v>
      </c>
      <c r="P48" s="56" t="str">
        <f>IF(O48-N48=0,"±0 ",O48-N48)</f>
        <v>±0 </v>
      </c>
      <c r="Q48" s="54">
        <f>IF(Q46+Q47&gt;=Q49,Q49,Q46+Q47)</f>
        <v>0</v>
      </c>
      <c r="R48" s="55">
        <f>IF(R46+R47&gt;=R49,R49,R46+R47)</f>
        <v>0</v>
      </c>
      <c r="S48" s="56" t="str">
        <f>IF(R48-Q48=0,"±0 ",R48-Q48)</f>
        <v>±0 </v>
      </c>
      <c r="T48" s="54">
        <f>IF(T46+T47&gt;=T49,T49,T46+T47)</f>
        <v>0</v>
      </c>
      <c r="U48" s="55">
        <f>IF(U46+U47&gt;=U49,U49,U46+U47)</f>
        <v>0</v>
      </c>
      <c r="V48" s="91" t="str">
        <f>IF(U48-T48=0,"±0 ",U48-T48)</f>
        <v>±0 </v>
      </c>
    </row>
    <row r="49" spans="1:22" ht="13.5" customHeight="1">
      <c r="A49" s="104"/>
      <c r="B49" s="104"/>
      <c r="C49" s="104"/>
      <c r="D49" s="104"/>
      <c r="E49" s="104"/>
      <c r="F49" s="206"/>
      <c r="G49" s="206"/>
      <c r="H49" s="105"/>
      <c r="I49" s="376" t="s">
        <v>146</v>
      </c>
      <c r="J49" s="89"/>
      <c r="K49" s="92">
        <f>K9</f>
        <v>0</v>
      </c>
      <c r="L49" s="93">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200</v>
      </c>
      <c r="M49" s="47">
        <f>IF(L49-K49=0,"±0 ",L49-K49)</f>
        <v>200</v>
      </c>
      <c r="N49" s="92">
        <f>N9</f>
        <v>0</v>
      </c>
      <c r="O49" s="93">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300</v>
      </c>
      <c r="P49" s="47">
        <f>IF(O49-N49=0,"±0 ",O49-N49)</f>
        <v>300</v>
      </c>
      <c r="Q49" s="92">
        <f>Q9</f>
        <v>0</v>
      </c>
      <c r="R49" s="93">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400</v>
      </c>
      <c r="S49" s="47">
        <f>IF(R49-Q49=0,"±0 ",R49-Q49)</f>
        <v>400</v>
      </c>
      <c r="T49" s="92">
        <f>T9</f>
        <v>0</v>
      </c>
      <c r="U49" s="93">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300</v>
      </c>
      <c r="V49" s="60">
        <f>IF(U49-T49=0,"±0 ",U49-T49)</f>
        <v>300</v>
      </c>
    </row>
    <row r="50" spans="1:22" ht="13.5" customHeight="1">
      <c r="A50" s="104"/>
      <c r="B50" s="104"/>
      <c r="C50" s="104"/>
      <c r="D50" s="104"/>
      <c r="E50" s="104"/>
      <c r="F50" s="206"/>
      <c r="G50" s="206"/>
      <c r="H50" s="105"/>
      <c r="I50" s="376" t="s">
        <v>147</v>
      </c>
      <c r="J50" s="73">
        <f>J58/'配布資料（グループ用）'!F19</f>
        <v>0</v>
      </c>
      <c r="K50" s="74">
        <f>K46+K47-K48</f>
        <v>0</v>
      </c>
      <c r="L50" s="75">
        <f>L46+L47-L48</f>
        <v>0</v>
      </c>
      <c r="M50" s="47" t="str">
        <f>IF(L50-K50=0,"±0 ",L50-K50)</f>
        <v>±0 </v>
      </c>
      <c r="N50" s="74">
        <f>N46+N47-N48</f>
        <v>0</v>
      </c>
      <c r="O50" s="75">
        <f>O46+O47-O48</f>
        <v>0</v>
      </c>
      <c r="P50" s="47" t="str">
        <f>IF(O50-N50=0,"±0 ",O50-N50)</f>
        <v>±0 </v>
      </c>
      <c r="Q50" s="74">
        <f>Q46+Q47-Q48</f>
        <v>0</v>
      </c>
      <c r="R50" s="75">
        <f>R46+R47-R48</f>
        <v>0</v>
      </c>
      <c r="S50" s="47" t="str">
        <f>IF(R50-Q50=0,"±0 ",R50-Q50)</f>
        <v>±0 </v>
      </c>
      <c r="T50" s="74">
        <f>T46+T47-T48</f>
        <v>0</v>
      </c>
      <c r="U50" s="75">
        <f>U46+U47-U48</f>
        <v>0</v>
      </c>
      <c r="V50" s="76" t="str">
        <f>IF(U50-T50=0,"±0 ",U50-T50)</f>
        <v>±0 </v>
      </c>
    </row>
    <row r="51" spans="1:22" ht="13.5" customHeight="1">
      <c r="A51" s="104"/>
      <c r="B51" s="104"/>
      <c r="C51" s="104"/>
      <c r="D51" s="104"/>
      <c r="E51" s="104"/>
      <c r="F51" s="206"/>
      <c r="G51" s="206"/>
      <c r="H51" s="105"/>
      <c r="I51" s="370" t="s">
        <v>126</v>
      </c>
      <c r="J51" s="94"/>
      <c r="K51" s="450">
        <f>IF(K48&lt;K49,"品切れ！","")</f>
      </c>
      <c r="L51" s="451" t="str">
        <f>IF(L48&lt;L49,"品切れ！","")</f>
        <v>品切れ！</v>
      </c>
      <c r="M51" s="57"/>
      <c r="N51" s="450">
        <f>IF(N48&lt;N49,"品切れ！","")</f>
      </c>
      <c r="O51" s="451" t="str">
        <f>IF(O48&lt;O49,"品切れ！","")</f>
        <v>品切れ！</v>
      </c>
      <c r="P51" s="57"/>
      <c r="Q51" s="450">
        <f>IF(Q48&lt;Q49,"品切れ！","")</f>
      </c>
      <c r="R51" s="451" t="str">
        <f>IF(R48&lt;R49,"品切れ！","")</f>
        <v>品切れ！</v>
      </c>
      <c r="S51" s="57"/>
      <c r="T51" s="450">
        <f>IF(T48&lt;T49,"品切れ！","")</f>
      </c>
      <c r="U51" s="451" t="str">
        <f>IF(U48&lt;U49,"品切れ！","")</f>
        <v>品切れ！</v>
      </c>
      <c r="V51" s="462"/>
    </row>
    <row r="52" spans="1:22" ht="13.5" customHeight="1">
      <c r="A52" s="104"/>
      <c r="B52" s="104"/>
      <c r="C52" s="104"/>
      <c r="D52" s="104"/>
      <c r="E52" s="104"/>
      <c r="F52" s="206"/>
      <c r="G52" s="206"/>
      <c r="H52" s="105"/>
      <c r="I52" s="363"/>
      <c r="J52" s="363"/>
      <c r="K52" s="363"/>
      <c r="L52" s="363"/>
      <c r="M52" s="364"/>
      <c r="N52" s="363"/>
      <c r="O52" s="363"/>
      <c r="P52" s="364"/>
      <c r="Q52" s="363"/>
      <c r="R52" s="363"/>
      <c r="S52" s="364"/>
      <c r="T52" s="363"/>
      <c r="U52" s="363"/>
      <c r="V52" s="364"/>
    </row>
    <row r="53" spans="1:22" ht="13.5" customHeight="1">
      <c r="A53" s="104"/>
      <c r="B53" s="104"/>
      <c r="C53" s="104"/>
      <c r="D53" s="104"/>
      <c r="E53" s="104"/>
      <c r="F53" s="206"/>
      <c r="G53" s="206"/>
      <c r="H53" s="105"/>
      <c r="I53" s="371" t="s">
        <v>148</v>
      </c>
      <c r="J53" s="303"/>
      <c r="K53" s="302"/>
      <c r="L53" s="353" t="str">
        <f>L6</f>
        <v>第Ⅰ期</v>
      </c>
      <c r="M53" s="304"/>
      <c r="N53" s="302"/>
      <c r="O53" s="353" t="str">
        <f>O6</f>
        <v>第Ⅱ期</v>
      </c>
      <c r="P53" s="304"/>
      <c r="Q53" s="302"/>
      <c r="R53" s="353" t="str">
        <f>R6</f>
        <v>第Ⅲ期</v>
      </c>
      <c r="S53" s="304"/>
      <c r="T53" s="302"/>
      <c r="U53" s="353" t="str">
        <f>U6</f>
        <v>第Ⅳ期</v>
      </c>
      <c r="V53" s="304"/>
    </row>
    <row r="54" spans="1:22" ht="13.5" customHeight="1">
      <c r="A54" s="104"/>
      <c r="B54" s="104"/>
      <c r="C54" s="104"/>
      <c r="D54" s="104"/>
      <c r="E54" s="104"/>
      <c r="F54" s="206"/>
      <c r="G54" s="206"/>
      <c r="H54" s="105"/>
      <c r="I54" s="372"/>
      <c r="J54" s="373" t="s">
        <v>128</v>
      </c>
      <c r="K54" s="357" t="s">
        <v>218</v>
      </c>
      <c r="L54" s="358" t="s">
        <v>219</v>
      </c>
      <c r="M54" s="359" t="s">
        <v>161</v>
      </c>
      <c r="N54" s="357" t="s">
        <v>179</v>
      </c>
      <c r="O54" s="358" t="s">
        <v>180</v>
      </c>
      <c r="P54" s="359" t="s">
        <v>161</v>
      </c>
      <c r="Q54" s="357" t="s">
        <v>179</v>
      </c>
      <c r="R54" s="358" t="s">
        <v>180</v>
      </c>
      <c r="S54" s="359" t="s">
        <v>161</v>
      </c>
      <c r="T54" s="357" t="s">
        <v>179</v>
      </c>
      <c r="U54" s="358" t="s">
        <v>180</v>
      </c>
      <c r="V54" s="359" t="s">
        <v>161</v>
      </c>
    </row>
    <row r="55" spans="1:22" ht="13.5" customHeight="1">
      <c r="A55" s="104"/>
      <c r="B55" s="104"/>
      <c r="C55" s="104"/>
      <c r="D55" s="104"/>
      <c r="E55" s="104"/>
      <c r="F55" s="206"/>
      <c r="G55" s="206"/>
      <c r="H55" s="105"/>
      <c r="I55" s="374" t="s">
        <v>149</v>
      </c>
      <c r="J55" s="84" t="s">
        <v>150</v>
      </c>
      <c r="K55" s="64">
        <f>J58</f>
        <v>0</v>
      </c>
      <c r="L55" s="65">
        <f>J58</f>
        <v>0</v>
      </c>
      <c r="M55" s="95" t="str">
        <f>IF(L55-K55=0,"±0 ",L55-K55)</f>
        <v>±0 </v>
      </c>
      <c r="N55" s="64">
        <f>L58</f>
        <v>0</v>
      </c>
      <c r="O55" s="65">
        <f>L58</f>
        <v>0</v>
      </c>
      <c r="P55" s="95" t="str">
        <f>IF(O55-N55=0,"±0 ",O55-N55)</f>
        <v>±0 </v>
      </c>
      <c r="Q55" s="64">
        <f>O58</f>
        <v>0</v>
      </c>
      <c r="R55" s="65">
        <f>O58</f>
        <v>0</v>
      </c>
      <c r="S55" s="95" t="str">
        <f>IF(R55-Q55=0,"±0 ",R55-Q55)</f>
        <v>±0 </v>
      </c>
      <c r="T55" s="64">
        <f>R58</f>
        <v>0</v>
      </c>
      <c r="U55" s="65">
        <f>R58</f>
        <v>0</v>
      </c>
      <c r="V55" s="67" t="str">
        <f>IF(U55-T55=0,"±0 ",U55-T55)</f>
        <v>±0 </v>
      </c>
    </row>
    <row r="56" spans="1:22" ht="13.5" customHeight="1">
      <c r="A56" s="104"/>
      <c r="G56" s="206"/>
      <c r="H56" s="105"/>
      <c r="I56" s="378" t="s">
        <v>286</v>
      </c>
      <c r="J56" s="85" t="s">
        <v>138</v>
      </c>
      <c r="K56" s="86">
        <f>K47*'配布資料（グループ用）'!$F$19</f>
        <v>0</v>
      </c>
      <c r="L56" s="87">
        <f>L47*'配布資料（グループ用）'!$F$19</f>
        <v>0</v>
      </c>
      <c r="M56" s="96" t="str">
        <f>IF(L56-K56=0,"±0 ",L56-K56)</f>
        <v>±0 </v>
      </c>
      <c r="N56" s="86">
        <f>N47*'配布資料（グループ用）'!$F$19</f>
        <v>0</v>
      </c>
      <c r="O56" s="87">
        <f>O47*'配布資料（グループ用）'!$F$19</f>
        <v>0</v>
      </c>
      <c r="P56" s="61" t="str">
        <f>IF(O56-N56=0,"±0 ",O56-N56)</f>
        <v>±0 </v>
      </c>
      <c r="Q56" s="86">
        <f>Q47*'配布資料（グループ用）'!$F$19</f>
        <v>0</v>
      </c>
      <c r="R56" s="87">
        <f>R47*'配布資料（グループ用）'!$F$19</f>
        <v>0</v>
      </c>
      <c r="S56" s="61" t="str">
        <f>IF(R56-Q56=0,"±0 ",R56-Q56)</f>
        <v>±0 </v>
      </c>
      <c r="T56" s="86">
        <f>T47*'配布資料（グループ用）'!$F$19</f>
        <v>0</v>
      </c>
      <c r="U56" s="87">
        <f>U47*'配布資料（グループ用）'!$F$19</f>
        <v>0</v>
      </c>
      <c r="V56" s="88" t="str">
        <f>IF(U56-T56=0,"±0 ",U56-T56)</f>
        <v>±0 </v>
      </c>
    </row>
    <row r="57" spans="1:22" ht="13.5" customHeight="1">
      <c r="A57" s="104"/>
      <c r="G57" s="206"/>
      <c r="H57" s="105"/>
      <c r="I57" s="375" t="s">
        <v>287</v>
      </c>
      <c r="J57" s="97" t="s">
        <v>139</v>
      </c>
      <c r="K57" s="69">
        <f>K48*'配布資料（グループ用）'!$F$19</f>
        <v>0</v>
      </c>
      <c r="L57" s="70">
        <f>L48*'配布資料（グループ用）'!$F$19</f>
        <v>0</v>
      </c>
      <c r="M57" s="98" t="str">
        <f>IF(L57-K57=0,"±0 ",L57-K57)</f>
        <v>±0 </v>
      </c>
      <c r="N57" s="69">
        <f>N48*'配布資料（グループ用）'!$F$19</f>
        <v>0</v>
      </c>
      <c r="O57" s="70">
        <f>O48*'配布資料（グループ用）'!$F$19</f>
        <v>0</v>
      </c>
      <c r="P57" s="98" t="str">
        <f>IF(O57-N57=0,"±0 ",O57-N57)</f>
        <v>±0 </v>
      </c>
      <c r="Q57" s="69">
        <f>Q48*'配布資料（グループ用）'!$F$19</f>
        <v>0</v>
      </c>
      <c r="R57" s="70">
        <f>R48*'配布資料（グループ用）'!$F$19</f>
        <v>0</v>
      </c>
      <c r="S57" s="98" t="str">
        <f>IF(R57-Q57=0,"±0 ",R57-Q57)</f>
        <v>±0 </v>
      </c>
      <c r="T57" s="69">
        <f>T48*'配布資料（グループ用）'!$F$19</f>
        <v>0</v>
      </c>
      <c r="U57" s="70">
        <f>U48*'配布資料（グループ用）'!$F$19</f>
        <v>0</v>
      </c>
      <c r="V57" s="72" t="str">
        <f>IF(U57-T57=0,"±0 ",U57-T57)</f>
        <v>±0 </v>
      </c>
    </row>
    <row r="58" spans="1:22" ht="13.5" customHeight="1">
      <c r="A58" s="104"/>
      <c r="G58" s="206"/>
      <c r="H58" s="105"/>
      <c r="I58" s="376" t="s">
        <v>151</v>
      </c>
      <c r="J58" s="99">
        <f>'配布資料（グループ用）'!F17</f>
        <v>0</v>
      </c>
      <c r="K58" s="74">
        <f>K55+K56-K57</f>
        <v>0</v>
      </c>
      <c r="L58" s="75">
        <f>L55+L56-L57</f>
        <v>0</v>
      </c>
      <c r="M58" s="46" t="str">
        <f>IF(L58-K58=0,"±0 ",L58-K58)</f>
        <v>±0 </v>
      </c>
      <c r="N58" s="74">
        <f>N55+N56-N57</f>
        <v>0</v>
      </c>
      <c r="O58" s="75">
        <f>O55+O56-O57</f>
        <v>0</v>
      </c>
      <c r="P58" s="46" t="str">
        <f>IF(O58-N58=0,"±0 ",O58-N58)</f>
        <v>±0 </v>
      </c>
      <c r="Q58" s="74">
        <f>Q55+Q56-Q57</f>
        <v>0</v>
      </c>
      <c r="R58" s="75">
        <f>R55+R56-R57</f>
        <v>0</v>
      </c>
      <c r="S58" s="46" t="str">
        <f>IF(R58-Q58=0,"±0 ",R58-Q58)</f>
        <v>±0 </v>
      </c>
      <c r="T58" s="74">
        <f>T55+T56-T57</f>
        <v>0</v>
      </c>
      <c r="U58" s="75">
        <f>U55+U56-U57</f>
        <v>0</v>
      </c>
      <c r="V58" s="76" t="str">
        <f>IF(U58-T58=0,"±0 ",U58-T58)</f>
        <v>±0 </v>
      </c>
    </row>
    <row r="59" spans="1:22" ht="13.5" customHeight="1">
      <c r="A59" s="104"/>
      <c r="G59" s="206"/>
      <c r="H59" s="105"/>
      <c r="I59" s="363"/>
      <c r="J59" s="363"/>
      <c r="K59" s="363"/>
      <c r="L59" s="363"/>
      <c r="M59" s="363"/>
      <c r="N59" s="363"/>
      <c r="O59" s="363"/>
      <c r="P59" s="363"/>
      <c r="Q59" s="363"/>
      <c r="R59" s="363"/>
      <c r="S59" s="363"/>
      <c r="T59" s="363"/>
      <c r="U59" s="363"/>
      <c r="V59" s="363"/>
    </row>
    <row r="60" spans="1:22" ht="13.5" customHeight="1">
      <c r="A60" s="104"/>
      <c r="G60" s="206"/>
      <c r="H60" s="105"/>
      <c r="I60" s="371" t="s">
        <v>152</v>
      </c>
      <c r="J60" s="303"/>
      <c r="K60" s="302"/>
      <c r="L60" s="353" t="str">
        <f>L6</f>
        <v>第Ⅰ期</v>
      </c>
      <c r="M60" s="304"/>
      <c r="N60" s="302"/>
      <c r="O60" s="353" t="str">
        <f>O6</f>
        <v>第Ⅱ期</v>
      </c>
      <c r="P60" s="304"/>
      <c r="Q60" s="302"/>
      <c r="R60" s="353" t="str">
        <f>R6</f>
        <v>第Ⅲ期</v>
      </c>
      <c r="S60" s="304"/>
      <c r="T60" s="302"/>
      <c r="U60" s="353" t="str">
        <f>U6</f>
        <v>第Ⅳ期</v>
      </c>
      <c r="V60" s="304"/>
    </row>
    <row r="61" spans="1:22" ht="13.5" customHeight="1">
      <c r="A61" s="104"/>
      <c r="G61" s="206"/>
      <c r="H61" s="105"/>
      <c r="I61" s="383"/>
      <c r="J61" s="384"/>
      <c r="K61" s="357" t="s">
        <v>158</v>
      </c>
      <c r="L61" s="358" t="s">
        <v>159</v>
      </c>
      <c r="M61" s="359" t="s">
        <v>161</v>
      </c>
      <c r="N61" s="357" t="s">
        <v>179</v>
      </c>
      <c r="O61" s="358" t="s">
        <v>180</v>
      </c>
      <c r="P61" s="359" t="s">
        <v>161</v>
      </c>
      <c r="Q61" s="357" t="s">
        <v>179</v>
      </c>
      <c r="R61" s="358" t="s">
        <v>180</v>
      </c>
      <c r="S61" s="359" t="s">
        <v>161</v>
      </c>
      <c r="T61" s="357" t="s">
        <v>179</v>
      </c>
      <c r="U61" s="358" t="s">
        <v>180</v>
      </c>
      <c r="V61" s="359" t="s">
        <v>161</v>
      </c>
    </row>
    <row r="62" spans="1:22" ht="13.5" customHeight="1">
      <c r="A62" s="104"/>
      <c r="G62" s="206"/>
      <c r="H62" s="105"/>
      <c r="I62" s="385" t="s">
        <v>285</v>
      </c>
      <c r="J62" s="386"/>
      <c r="K62" s="100">
        <f>ROUND(K48/L90,3)</f>
        <v>0</v>
      </c>
      <c r="L62" s="101" t="e">
        <f>ROUND(L48/L91,3)</f>
        <v>#DIV/0!</v>
      </c>
      <c r="M62" s="102" t="e">
        <f>IF(L62-K62=0,"±0.0% ",(L62-K62))</f>
        <v>#DIV/0!</v>
      </c>
      <c r="N62" s="100">
        <f>ROUND(N48/O90,3)</f>
        <v>0</v>
      </c>
      <c r="O62" s="101" t="e">
        <f>ROUND(O48/O91,3)</f>
        <v>#DIV/0!</v>
      </c>
      <c r="P62" s="102" t="e">
        <f>IF(O62-N62=0,"±0.0% ",(O62-N62))</f>
        <v>#DIV/0!</v>
      </c>
      <c r="Q62" s="100">
        <f>ROUND(Q48/R90,3)</f>
        <v>0</v>
      </c>
      <c r="R62" s="101" t="e">
        <f>ROUND(R48/R91,3)</f>
        <v>#DIV/0!</v>
      </c>
      <c r="S62" s="102" t="e">
        <f>IF(R62-Q62=0,"±0.0% ",(R62-Q62))</f>
        <v>#DIV/0!</v>
      </c>
      <c r="T62" s="100">
        <f>ROUND(T48/U90,3)</f>
        <v>0</v>
      </c>
      <c r="U62" s="101" t="e">
        <f>ROUND(U48/U91,3)</f>
        <v>#DIV/0!</v>
      </c>
      <c r="V62" s="103" t="e">
        <f>IF(U62-T62=0,"±0.0% ",(U62-T62))</f>
        <v>#DIV/0!</v>
      </c>
    </row>
    <row r="63" spans="1:22" ht="13.5" customHeight="1">
      <c r="A63" s="104"/>
      <c r="B63" s="104"/>
      <c r="C63" s="104"/>
      <c r="D63" s="104"/>
      <c r="E63" s="104"/>
      <c r="F63" s="206"/>
      <c r="G63" s="206"/>
      <c r="H63" s="105"/>
      <c r="I63" s="105"/>
      <c r="J63" s="105"/>
      <c r="K63" s="105"/>
      <c r="L63" s="106"/>
      <c r="M63" s="107"/>
      <c r="N63" s="106"/>
      <c r="O63" s="106"/>
      <c r="P63" s="107"/>
      <c r="Q63" s="106"/>
      <c r="R63" s="106"/>
      <c r="S63" s="107"/>
      <c r="T63" s="106"/>
      <c r="U63" s="106"/>
      <c r="V63" s="107"/>
    </row>
    <row r="64" spans="1:22" ht="13.5" customHeight="1" hidden="1">
      <c r="A64" s="104"/>
      <c r="B64" s="205" t="s">
        <v>320</v>
      </c>
      <c r="C64" s="479">
        <f>IF(C14="","",IF(C$69&lt;&gt;"入力可能","NG",IF(OR(C14=1,C14=2,C14=3,C14=4),"OK","NG")))</f>
      </c>
      <c r="D64" s="479">
        <f>IF(D14="","",IF(D$69&lt;&gt;"入力可能","NG",IF(OR(D14=1,D14=2,D14=3,D14=4),"OK","NG")))</f>
      </c>
      <c r="E64" s="479">
        <f>IF(E14="","",IF(E$69&lt;&gt;"入力可能","NG",IF(OR(E14=1,E14=2,E14=3,E14=4),"OK","NG")))</f>
      </c>
      <c r="F64" s="479">
        <f>IF(F14="","",IF(F$69&lt;&gt;"入力可能","NG",IF(OR(F14=1,F14=2,F14=3,F14=4),"OK","NG")))</f>
      </c>
      <c r="G64" s="206"/>
      <c r="H64" s="105"/>
      <c r="I64" s="105" t="s">
        <v>178</v>
      </c>
      <c r="J64" s="105"/>
      <c r="K64" s="105"/>
      <c r="L64" s="106" t="s">
        <v>154</v>
      </c>
      <c r="M64" s="107"/>
      <c r="N64" s="106"/>
      <c r="O64" s="106" t="s">
        <v>155</v>
      </c>
      <c r="P64" s="107"/>
      <c r="Q64" s="106"/>
      <c r="R64" s="106" t="s">
        <v>156</v>
      </c>
      <c r="S64" s="107"/>
      <c r="T64" s="106"/>
      <c r="U64" s="106" t="s">
        <v>157</v>
      </c>
      <c r="V64" s="107"/>
    </row>
    <row r="65" spans="1:22" ht="13.5" customHeight="1" hidden="1">
      <c r="A65" s="104"/>
      <c r="B65" s="205" t="s">
        <v>321</v>
      </c>
      <c r="C65" s="479">
        <f>IF(C16="","",IF(C$69&lt;&gt;"入力可能","NG",IF(INT(C16)&lt;&gt;C16,"NG",IF(C16&lt;0,"NG",IF(C16&gt;=C70,"NG","OK")))))</f>
      </c>
      <c r="D65" s="479">
        <f>IF(D16="","",IF(D$69&lt;&gt;"入力可能","NG",IF(INT(D16)&lt;&gt;D16,"NG",IF(D16&lt;0,"NG",IF(D16&gt;=D70,"NG","OK")))))</f>
      </c>
      <c r="E65" s="479">
        <f>IF(E16="","",IF(E$69&lt;&gt;"入力可能","NG",IF(INT(E16)&lt;&gt;E16,"NG",IF(E16&lt;0,"NG",IF(E16&gt;=E70,"NG","OK")))))</f>
      </c>
      <c r="F65" s="479">
        <f>IF(F16="","",IF(F$69&lt;&gt;"入力可能","NG",IF(INT(F16)&lt;&gt;F16,"NG",IF(F16&lt;0,"NG",IF(F16&gt;=F70,"NG","OK")))))</f>
      </c>
      <c r="G65" s="206"/>
      <c r="H65" s="105"/>
      <c r="I65" s="105"/>
      <c r="J65" s="105"/>
      <c r="K65" s="105"/>
      <c r="L65" s="106"/>
      <c r="M65" s="107"/>
      <c r="N65" s="106"/>
      <c r="O65" s="106"/>
      <c r="P65" s="107"/>
      <c r="Q65" s="106"/>
      <c r="R65" s="106"/>
      <c r="S65" s="107"/>
      <c r="T65" s="106"/>
      <c r="U65" s="106"/>
      <c r="V65" s="107"/>
    </row>
    <row r="66" spans="1:22" ht="13.5" customHeight="1" hidden="1">
      <c r="A66" s="104"/>
      <c r="B66" s="205" t="s">
        <v>322</v>
      </c>
      <c r="C66" s="479">
        <f>IF(C18="","",IF(C$69&lt;&gt;"入力可能","NG",IF(INT(C18)&lt;&gt;C18,"NG",IF(C18&lt;0,"NG","OK"))))</f>
      </c>
      <c r="D66" s="479">
        <f>IF(D18="","",IF(D$69&lt;&gt;"入力可能","NG",IF(INT(D18)&lt;&gt;D18,"NG",IF(D18&lt;0,"NG","OK"))))</f>
      </c>
      <c r="E66" s="479">
        <f>IF(E18="","",IF(E$69&lt;&gt;"入力可能","NG",IF(INT(E18)&lt;&gt;E18,"NG",IF(E18&lt;0,"NG","OK"))))</f>
      </c>
      <c r="F66" s="479">
        <f>IF(F18="","",IF(F$69&lt;&gt;"入力可能","NG",IF(INT(F18)&lt;&gt;F18,"NG",IF(F18&lt;0,"NG","OK"))))</f>
      </c>
      <c r="G66" s="206"/>
      <c r="H66" s="105"/>
      <c r="I66" s="105" t="s">
        <v>181</v>
      </c>
      <c r="J66" s="105"/>
      <c r="K66" s="105"/>
      <c r="L66" s="108">
        <f>C14</f>
        <v>0</v>
      </c>
      <c r="M66" s="107"/>
      <c r="N66" s="106"/>
      <c r="O66" s="108">
        <f>D14</f>
        <v>0</v>
      </c>
      <c r="P66" s="107"/>
      <c r="Q66" s="106"/>
      <c r="R66" s="108">
        <f>E14</f>
        <v>0</v>
      </c>
      <c r="S66" s="107"/>
      <c r="T66" s="106"/>
      <c r="U66" s="108">
        <f>F14</f>
        <v>0</v>
      </c>
      <c r="V66" s="107"/>
    </row>
    <row r="67" spans="1:22" ht="13.5" customHeight="1" hidden="1">
      <c r="A67" s="104"/>
      <c r="B67" s="205" t="s">
        <v>323</v>
      </c>
      <c r="C67" s="479">
        <f>IF(C20="","",IF(C$69&lt;&gt;"入力可能","NG",IF(INT(C20)&lt;&gt;C20,"NG",IF(C20&lt;=0,"NG",IF(C20&gt;'配布資料（グループ用）'!$F$20,"NG","OK")))))</f>
      </c>
      <c r="D67" s="479">
        <f>IF(D20="","",IF(D$69&lt;&gt;"入力可能","NG",IF(INT(D20)&lt;&gt;D20,"NG",IF(D20&lt;=0,"NG",IF(D20&gt;'配布資料（グループ用）'!$F$20,"NG","OK")))))</f>
      </c>
      <c r="E67" s="479">
        <f>IF(E20="","",IF(E$69&lt;&gt;"入力可能","NG",IF(INT(E20)&lt;&gt;E20,"NG",IF(E20&lt;=0,"NG",IF(E20&gt;'配布資料（グループ用）'!$F$20,"NG","OK")))))</f>
      </c>
      <c r="F67" s="479">
        <f>IF(F20="","",IF(F$69&lt;&gt;"入力可能","NG",IF(INT(F20)&lt;&gt;F20,"NG",IF(F20&lt;=0,"NG",IF(F20&gt;'配布資料（グループ用）'!$F$20,"NG","OK")))))</f>
      </c>
      <c r="G67" s="206"/>
      <c r="H67" s="105"/>
      <c r="I67" s="105" t="s">
        <v>182</v>
      </c>
      <c r="J67" s="105"/>
      <c r="K67" s="105"/>
      <c r="L67" s="108">
        <f>C16</f>
        <v>0</v>
      </c>
      <c r="M67" s="107"/>
      <c r="N67" s="106"/>
      <c r="O67" s="108">
        <f>D16</f>
        <v>0</v>
      </c>
      <c r="P67" s="107"/>
      <c r="Q67" s="106"/>
      <c r="R67" s="108">
        <f>E16</f>
        <v>0</v>
      </c>
      <c r="S67" s="107"/>
      <c r="T67" s="106"/>
      <c r="U67" s="108">
        <f>F16</f>
        <v>0</v>
      </c>
      <c r="V67" s="107"/>
    </row>
    <row r="68" spans="1:22" ht="13.5" customHeight="1" hidden="1">
      <c r="A68" s="104"/>
      <c r="B68" s="205" t="s">
        <v>324</v>
      </c>
      <c r="C68" s="479">
        <f>IF(C22="","",IF(C$69&lt;&gt;"入力可能","NG",IF(INT(C22)&lt;&gt;C22,"NG",IF(C22&lt;0,"NG","OK"))))</f>
      </c>
      <c r="D68" s="479">
        <f>IF(D22="","",IF(D$69&lt;&gt;"入力可能","NG",IF(INT(D22)&lt;&gt;D22,"NG",IF(D22&lt;0,"NG","OK"))))</f>
      </c>
      <c r="E68" s="479">
        <f>IF(E22="","",IF(E$69&lt;&gt;"入力可能","NG",IF(INT(E22)&lt;&gt;E22,"NG",IF(E22&lt;0,"NG","OK"))))</f>
      </c>
      <c r="F68" s="479">
        <f>IF(F22="","",IF(F$69&lt;&gt;"入力可能","NG",IF(INT(F22)&lt;&gt;F22,"NG",IF(F22&lt;0,"NG","OK"))))</f>
      </c>
      <c r="G68" s="206"/>
      <c r="H68" s="105"/>
      <c r="I68" s="105" t="s">
        <v>66</v>
      </c>
      <c r="J68" s="105"/>
      <c r="K68" s="105"/>
      <c r="L68" s="108">
        <f>C18</f>
        <v>0</v>
      </c>
      <c r="M68" s="107"/>
      <c r="N68" s="106"/>
      <c r="O68" s="108">
        <f>D18</f>
        <v>0</v>
      </c>
      <c r="P68" s="107"/>
      <c r="Q68" s="106"/>
      <c r="R68" s="108">
        <f>E18</f>
        <v>0</v>
      </c>
      <c r="S68" s="107"/>
      <c r="T68" s="106"/>
      <c r="U68" s="108">
        <f>F18</f>
        <v>0</v>
      </c>
      <c r="V68" s="107"/>
    </row>
    <row r="69" spans="1:22" ht="13.5" customHeight="1" hidden="1">
      <c r="A69" s="104"/>
      <c r="B69" s="104" t="s">
        <v>176</v>
      </c>
      <c r="C69" s="480" t="str">
        <f>'配布資料（グループ用）'!C45</f>
        <v>入力可能</v>
      </c>
      <c r="D69" s="480" t="str">
        <f>'配布資料（グループ用）'!D45</f>
        <v>入力不可</v>
      </c>
      <c r="E69" s="480" t="str">
        <f>'配布資料（グループ用）'!E45</f>
        <v>入力不可</v>
      </c>
      <c r="F69" s="480" t="str">
        <f>'配布資料（グループ用）'!F45</f>
        <v>入力不可</v>
      </c>
      <c r="G69" s="206"/>
      <c r="H69" s="105"/>
      <c r="I69" s="105" t="s">
        <v>68</v>
      </c>
      <c r="J69" s="105"/>
      <c r="K69" s="105"/>
      <c r="L69" s="108">
        <f>C20</f>
        <v>0</v>
      </c>
      <c r="M69" s="107"/>
      <c r="N69" s="106"/>
      <c r="O69" s="108">
        <f>D20</f>
        <v>0</v>
      </c>
      <c r="P69" s="107"/>
      <c r="Q69" s="106"/>
      <c r="R69" s="108">
        <f>E20</f>
        <v>0</v>
      </c>
      <c r="S69" s="107"/>
      <c r="T69" s="106"/>
      <c r="U69" s="108">
        <f>F20</f>
        <v>0</v>
      </c>
      <c r="V69" s="107"/>
    </row>
    <row r="70" spans="1:22" ht="13.5" customHeight="1" hidden="1">
      <c r="A70" s="104"/>
      <c r="B70" s="104" t="s">
        <v>319</v>
      </c>
      <c r="C70" s="480">
        <f>'配布資料（グループ用）'!F27</f>
        <v>800</v>
      </c>
      <c r="D70" s="480">
        <f>'配布資料（グループ用）'!F28</f>
        <v>1200</v>
      </c>
      <c r="E70" s="480">
        <f>'配布資料（グループ用）'!F29</f>
        <v>1600</v>
      </c>
      <c r="F70" s="480">
        <f>'配布資料（グループ用）'!F30</f>
        <v>1200</v>
      </c>
      <c r="G70" s="206"/>
      <c r="H70" s="105"/>
      <c r="I70" s="105" t="s">
        <v>177</v>
      </c>
      <c r="J70" s="105"/>
      <c r="K70" s="105"/>
      <c r="L70" s="108">
        <f>C22</f>
        <v>0</v>
      </c>
      <c r="M70" s="107"/>
      <c r="N70" s="106"/>
      <c r="O70" s="108">
        <f>D22</f>
        <v>0</v>
      </c>
      <c r="P70" s="107"/>
      <c r="Q70" s="106"/>
      <c r="R70" s="108">
        <f>E22</f>
        <v>0</v>
      </c>
      <c r="S70" s="107"/>
      <c r="T70" s="106"/>
      <c r="U70" s="108">
        <f>F22</f>
        <v>0</v>
      </c>
      <c r="V70" s="107"/>
    </row>
    <row r="71" spans="1:22" ht="13.5" customHeight="1" hidden="1">
      <c r="A71" s="104"/>
      <c r="B71" s="104"/>
      <c r="C71" s="104"/>
      <c r="D71" s="104"/>
      <c r="E71" s="104"/>
      <c r="F71" s="206"/>
      <c r="G71" s="206"/>
      <c r="H71" s="105"/>
      <c r="I71" s="105"/>
      <c r="J71" s="105"/>
      <c r="K71" s="105"/>
      <c r="L71" s="106"/>
      <c r="M71" s="107"/>
      <c r="N71" s="106"/>
      <c r="O71" s="106"/>
      <c r="P71" s="107"/>
      <c r="Q71" s="106"/>
      <c r="R71" s="106"/>
      <c r="S71" s="107"/>
      <c r="T71" s="106"/>
      <c r="U71" s="106"/>
      <c r="V71" s="107"/>
    </row>
    <row r="72" spans="1:22" ht="13.5" customHeight="1" hidden="1">
      <c r="A72" s="104"/>
      <c r="B72" s="104"/>
      <c r="C72" s="104"/>
      <c r="D72" s="104"/>
      <c r="E72" s="104"/>
      <c r="F72" s="206"/>
      <c r="G72" s="206"/>
      <c r="H72" s="105"/>
      <c r="I72" s="108" t="s">
        <v>175</v>
      </c>
      <c r="J72" s="108"/>
      <c r="K72" s="108"/>
      <c r="L72" s="109" t="str">
        <f>'配布資料（グループ用）'!C50</f>
        <v>未入力</v>
      </c>
      <c r="M72" s="110"/>
      <c r="N72" s="108"/>
      <c r="O72" s="109" t="str">
        <f>'配布資料（グループ用）'!D50</f>
        <v>未入力</v>
      </c>
      <c r="P72" s="110"/>
      <c r="Q72" s="108"/>
      <c r="R72" s="111" t="str">
        <f>'配布資料（グループ用）'!E50</f>
        <v>未入力</v>
      </c>
      <c r="S72" s="110"/>
      <c r="T72" s="108"/>
      <c r="U72" s="109" t="str">
        <f>'配布資料（グループ用）'!F50</f>
        <v>未入力</v>
      </c>
      <c r="V72" s="110"/>
    </row>
    <row r="73" spans="1:22" ht="13.5" customHeight="1" hidden="1">
      <c r="A73" s="104"/>
      <c r="B73" s="104"/>
      <c r="C73" s="104"/>
      <c r="D73" s="104"/>
      <c r="E73" s="104"/>
      <c r="F73" s="104"/>
      <c r="G73" s="206"/>
      <c r="H73" s="309"/>
      <c r="I73" s="108" t="s">
        <v>163</v>
      </c>
      <c r="J73" s="108"/>
      <c r="K73" s="108"/>
      <c r="L73" s="108">
        <f>'Ａ社'!$C$20</f>
        <v>0</v>
      </c>
      <c r="M73" s="110"/>
      <c r="N73" s="108"/>
      <c r="O73" s="108">
        <f>'Ａ社'!$D$20</f>
        <v>0</v>
      </c>
      <c r="P73" s="110"/>
      <c r="Q73" s="108"/>
      <c r="R73" s="108">
        <f>'Ａ社'!$E$20</f>
        <v>0</v>
      </c>
      <c r="S73" s="110"/>
      <c r="T73" s="108"/>
      <c r="U73" s="108">
        <f>'Ａ社'!$F$20</f>
        <v>0</v>
      </c>
      <c r="V73" s="110"/>
    </row>
    <row r="74" spans="1:22" ht="13.5" customHeight="1" hidden="1">
      <c r="A74" s="104"/>
      <c r="B74" s="104"/>
      <c r="C74" s="104"/>
      <c r="D74" s="104"/>
      <c r="E74" s="104"/>
      <c r="F74" s="104"/>
      <c r="G74" s="206"/>
      <c r="H74" s="309"/>
      <c r="I74" s="108" t="s">
        <v>164</v>
      </c>
      <c r="J74" s="108"/>
      <c r="K74" s="108"/>
      <c r="L74" s="108">
        <f>'Ｂ社'!$C$20</f>
        <v>0</v>
      </c>
      <c r="M74" s="110"/>
      <c r="N74" s="108"/>
      <c r="O74" s="108">
        <f>'Ｂ社'!$D$20</f>
        <v>0</v>
      </c>
      <c r="P74" s="110"/>
      <c r="Q74" s="108"/>
      <c r="R74" s="108">
        <f>'Ｂ社'!$E$20</f>
        <v>0</v>
      </c>
      <c r="S74" s="110"/>
      <c r="T74" s="108"/>
      <c r="U74" s="108">
        <f>'Ｂ社'!$F$20</f>
        <v>0</v>
      </c>
      <c r="V74" s="110"/>
    </row>
    <row r="75" spans="1:22" ht="13.5" customHeight="1" hidden="1">
      <c r="A75" s="104"/>
      <c r="B75" s="104"/>
      <c r="C75" s="108"/>
      <c r="D75" s="108"/>
      <c r="E75" s="108"/>
      <c r="F75" s="108"/>
      <c r="G75" s="104"/>
      <c r="H75" s="309"/>
      <c r="I75" s="108" t="s">
        <v>165</v>
      </c>
      <c r="J75" s="108"/>
      <c r="K75" s="108"/>
      <c r="L75" s="108">
        <f>'Ｃ社'!$C$20</f>
        <v>0</v>
      </c>
      <c r="M75" s="110"/>
      <c r="N75" s="108"/>
      <c r="O75" s="108">
        <f>'Ｃ社'!$D$20</f>
        <v>0</v>
      </c>
      <c r="P75" s="110"/>
      <c r="Q75" s="108"/>
      <c r="R75" s="108">
        <f>'Ｃ社'!$E$20</f>
        <v>0</v>
      </c>
      <c r="S75" s="110"/>
      <c r="T75" s="108"/>
      <c r="U75" s="108">
        <f>'Ｃ社'!$F$20</f>
        <v>0</v>
      </c>
      <c r="V75" s="110"/>
    </row>
    <row r="76" spans="1:22" ht="13.5" customHeight="1" hidden="1">
      <c r="A76" s="104"/>
      <c r="B76" s="104"/>
      <c r="C76" s="104"/>
      <c r="D76" s="104"/>
      <c r="E76" s="104"/>
      <c r="F76" s="104"/>
      <c r="G76" s="104"/>
      <c r="H76" s="309"/>
      <c r="I76" s="108" t="s">
        <v>166</v>
      </c>
      <c r="J76" s="108"/>
      <c r="K76" s="108"/>
      <c r="L76" s="108">
        <f>'Ｄ社'!$C$20</f>
        <v>0</v>
      </c>
      <c r="M76" s="110"/>
      <c r="N76" s="108"/>
      <c r="O76" s="108">
        <f>'Ｄ社'!$D$20</f>
        <v>0</v>
      </c>
      <c r="P76" s="110"/>
      <c r="Q76" s="108"/>
      <c r="R76" s="108">
        <f>'Ｄ社'!$E$20</f>
        <v>0</v>
      </c>
      <c r="S76" s="110"/>
      <c r="T76" s="108"/>
      <c r="U76" s="108">
        <f>'Ｄ社'!$F$20</f>
        <v>0</v>
      </c>
      <c r="V76" s="110"/>
    </row>
    <row r="77" spans="1:22" ht="13.5" customHeight="1" hidden="1">
      <c r="A77" s="104"/>
      <c r="B77" s="104"/>
      <c r="C77" s="104"/>
      <c r="D77" s="104"/>
      <c r="E77" s="104"/>
      <c r="F77" s="104"/>
      <c r="G77" s="104"/>
      <c r="H77" s="309"/>
      <c r="I77" s="108"/>
      <c r="J77" s="108"/>
      <c r="K77" s="108"/>
      <c r="L77" s="108"/>
      <c r="M77" s="110"/>
      <c r="N77" s="108"/>
      <c r="O77" s="108"/>
      <c r="P77" s="110"/>
      <c r="Q77" s="108"/>
      <c r="R77" s="108"/>
      <c r="S77" s="110"/>
      <c r="T77" s="108"/>
      <c r="U77" s="108"/>
      <c r="V77" s="110"/>
    </row>
    <row r="78" spans="1:22" ht="13.5" customHeight="1" hidden="1">
      <c r="A78" s="104"/>
      <c r="B78" s="104"/>
      <c r="C78" s="104"/>
      <c r="D78" s="104"/>
      <c r="E78" s="104"/>
      <c r="F78" s="104"/>
      <c r="G78" s="104"/>
      <c r="H78" s="309"/>
      <c r="I78" s="108" t="s">
        <v>167</v>
      </c>
      <c r="J78" s="108"/>
      <c r="K78" s="108"/>
      <c r="L78" s="108">
        <f>'Ａ社'!$C$22</f>
        <v>0</v>
      </c>
      <c r="M78" s="110"/>
      <c r="N78" s="108"/>
      <c r="O78" s="108">
        <f>'Ａ社'!$D$22</f>
        <v>0</v>
      </c>
      <c r="P78" s="110"/>
      <c r="Q78" s="108"/>
      <c r="R78" s="108">
        <f>'Ａ社'!$E$22</f>
        <v>0</v>
      </c>
      <c r="S78" s="110"/>
      <c r="T78" s="108"/>
      <c r="U78" s="108">
        <f>'Ａ社'!$F$22</f>
        <v>0</v>
      </c>
      <c r="V78" s="110"/>
    </row>
    <row r="79" spans="1:22" ht="13.5" customHeight="1" hidden="1">
      <c r="A79" s="104"/>
      <c r="B79" s="104"/>
      <c r="C79" s="104"/>
      <c r="D79" s="104"/>
      <c r="E79" s="104"/>
      <c r="F79" s="104"/>
      <c r="G79" s="104"/>
      <c r="H79" s="309"/>
      <c r="I79" s="108" t="s">
        <v>168</v>
      </c>
      <c r="J79" s="108"/>
      <c r="K79" s="108"/>
      <c r="L79" s="108">
        <f>'Ｂ社'!$C$22</f>
        <v>0</v>
      </c>
      <c r="M79" s="110"/>
      <c r="N79" s="108"/>
      <c r="O79" s="108">
        <f>'Ｂ社'!$D$22</f>
        <v>0</v>
      </c>
      <c r="P79" s="110"/>
      <c r="Q79" s="108"/>
      <c r="R79" s="108">
        <f>'Ｂ社'!$E$22</f>
        <v>0</v>
      </c>
      <c r="S79" s="110"/>
      <c r="T79" s="108"/>
      <c r="U79" s="108">
        <f>'Ｂ社'!$F$22</f>
        <v>0</v>
      </c>
      <c r="V79" s="110"/>
    </row>
    <row r="80" spans="1:22" ht="13.5" customHeight="1" hidden="1">
      <c r="A80" s="104"/>
      <c r="B80" s="104"/>
      <c r="C80" s="104"/>
      <c r="D80" s="104"/>
      <c r="E80" s="104"/>
      <c r="F80" s="104"/>
      <c r="G80" s="104"/>
      <c r="H80" s="309"/>
      <c r="I80" s="108" t="s">
        <v>169</v>
      </c>
      <c r="J80" s="108"/>
      <c r="K80" s="108"/>
      <c r="L80" s="108">
        <f>'Ｃ社'!$C$22</f>
        <v>0</v>
      </c>
      <c r="M80" s="110"/>
      <c r="N80" s="108"/>
      <c r="O80" s="108">
        <f>'Ｃ社'!$D$22</f>
        <v>0</v>
      </c>
      <c r="P80" s="110"/>
      <c r="Q80" s="108"/>
      <c r="R80" s="108">
        <f>'Ｃ社'!$E$22</f>
        <v>0</v>
      </c>
      <c r="S80" s="110"/>
      <c r="T80" s="108"/>
      <c r="U80" s="108">
        <f>'Ｃ社'!$F$22</f>
        <v>0</v>
      </c>
      <c r="V80" s="110"/>
    </row>
    <row r="81" spans="1:22" ht="13.5" customHeight="1" hidden="1">
      <c r="A81" s="104"/>
      <c r="B81" s="104"/>
      <c r="C81" s="104"/>
      <c r="D81" s="104"/>
      <c r="E81" s="104"/>
      <c r="F81" s="104"/>
      <c r="G81" s="104"/>
      <c r="H81" s="309"/>
      <c r="I81" s="108" t="s">
        <v>170</v>
      </c>
      <c r="J81" s="108"/>
      <c r="K81" s="108"/>
      <c r="L81" s="108">
        <f>'Ｄ社'!$C$22</f>
        <v>0</v>
      </c>
      <c r="M81" s="110"/>
      <c r="N81" s="108"/>
      <c r="O81" s="108">
        <f>'Ｄ社'!$D$22</f>
        <v>0</v>
      </c>
      <c r="P81" s="110"/>
      <c r="Q81" s="108"/>
      <c r="R81" s="108">
        <f>'Ｄ社'!$E$22</f>
        <v>0</v>
      </c>
      <c r="S81" s="110"/>
      <c r="T81" s="108"/>
      <c r="U81" s="108">
        <f>'Ｄ社'!$F$22</f>
        <v>0</v>
      </c>
      <c r="V81" s="110"/>
    </row>
    <row r="82" spans="1:22" ht="13.5" customHeight="1" hidden="1">
      <c r="A82" s="104"/>
      <c r="B82" s="104"/>
      <c r="C82" s="104"/>
      <c r="D82" s="104"/>
      <c r="E82" s="104"/>
      <c r="F82" s="104"/>
      <c r="G82" s="104"/>
      <c r="H82" s="309"/>
      <c r="I82" s="108"/>
      <c r="J82" s="108"/>
      <c r="K82" s="108"/>
      <c r="L82" s="108"/>
      <c r="M82" s="110"/>
      <c r="N82" s="108"/>
      <c r="O82" s="108"/>
      <c r="P82" s="110"/>
      <c r="Q82" s="108"/>
      <c r="R82" s="108"/>
      <c r="S82" s="110"/>
      <c r="T82" s="108"/>
      <c r="U82" s="108"/>
      <c r="V82" s="110"/>
    </row>
    <row r="83" spans="1:22" ht="13.5" customHeight="1" hidden="1">
      <c r="A83" s="104"/>
      <c r="B83" s="104"/>
      <c r="C83" s="104"/>
      <c r="D83" s="104"/>
      <c r="E83" s="104"/>
      <c r="F83" s="104"/>
      <c r="G83" s="104"/>
      <c r="H83" s="309"/>
      <c r="I83" s="108" t="s">
        <v>173</v>
      </c>
      <c r="J83" s="108"/>
      <c r="K83" s="108"/>
      <c r="L83" s="108">
        <f>IF('配布資料（グループ用）'!$C$50="未入力",0,'Ａ社'!$L$32)</f>
        <v>0</v>
      </c>
      <c r="M83" s="110"/>
      <c r="N83" s="108"/>
      <c r="O83" s="108">
        <f>IF('配布資料（グループ用）'!$D$50="未入力",0,'Ａ社'!$O$32)</f>
        <v>0</v>
      </c>
      <c r="P83" s="110"/>
      <c r="Q83" s="108"/>
      <c r="R83" s="108">
        <f>IF('配布資料（グループ用）'!$E$50="未入力",0,'Ａ社'!$R$32)</f>
        <v>0</v>
      </c>
      <c r="S83" s="110"/>
      <c r="T83" s="108"/>
      <c r="U83" s="108">
        <f>IF('配布資料（グループ用）'!$F$50="未入力",0,'Ａ社'!$U$32)</f>
        <v>0</v>
      </c>
      <c r="V83" s="110"/>
    </row>
    <row r="84" spans="1:22" ht="13.5" customHeight="1" hidden="1">
      <c r="A84" s="104"/>
      <c r="B84" s="104"/>
      <c r="C84" s="104"/>
      <c r="D84" s="104"/>
      <c r="E84" s="104"/>
      <c r="F84" s="104"/>
      <c r="G84" s="104"/>
      <c r="H84" s="309"/>
      <c r="I84" s="108" t="s">
        <v>174</v>
      </c>
      <c r="J84" s="108"/>
      <c r="K84" s="108"/>
      <c r="L84" s="108">
        <f>IF('配布資料（グループ用）'!$C$50="未入力",0,'Ｂ社'!$L$32)</f>
        <v>0</v>
      </c>
      <c r="M84" s="110"/>
      <c r="N84" s="108"/>
      <c r="O84" s="108">
        <f>IF('配布資料（グループ用）'!$D$50="未入力",0,'Ｂ社'!$O$32)</f>
        <v>0</v>
      </c>
      <c r="P84" s="110"/>
      <c r="Q84" s="108"/>
      <c r="R84" s="108">
        <f>IF('配布資料（グループ用）'!$E$50="未入力",0,'Ｂ社'!$R$32)</f>
        <v>0</v>
      </c>
      <c r="S84" s="110"/>
      <c r="T84" s="108"/>
      <c r="U84" s="108">
        <f>IF('配布資料（グループ用）'!$F$50="未入力",0,'Ｂ社'!$U$32)</f>
        <v>0</v>
      </c>
      <c r="V84" s="110"/>
    </row>
    <row r="85" spans="1:22" ht="13.5" customHeight="1" hidden="1">
      <c r="A85" s="104"/>
      <c r="B85" s="104"/>
      <c r="C85" s="104"/>
      <c r="D85" s="104"/>
      <c r="E85" s="104"/>
      <c r="F85" s="104"/>
      <c r="G85" s="104"/>
      <c r="H85" s="309"/>
      <c r="I85" s="108" t="s">
        <v>171</v>
      </c>
      <c r="J85" s="108"/>
      <c r="K85" s="108"/>
      <c r="L85" s="108">
        <f>IF('配布資料（グループ用）'!$C$50="未入力",0,'Ｃ社'!$L$32)</f>
        <v>0</v>
      </c>
      <c r="M85" s="110"/>
      <c r="N85" s="108"/>
      <c r="O85" s="108">
        <f>IF('配布資料（グループ用）'!$D$50="未入力",0,'Ｃ社'!$O$32)</f>
        <v>0</v>
      </c>
      <c r="P85" s="110"/>
      <c r="Q85" s="108"/>
      <c r="R85" s="108">
        <f>IF('配布資料（グループ用）'!$E$50="未入力",0,'Ｃ社'!$R$32)</f>
        <v>0</v>
      </c>
      <c r="S85" s="110"/>
      <c r="T85" s="108"/>
      <c r="U85" s="108">
        <f>IF('配布資料（グループ用）'!$F$50="未入力",0,'Ｃ社'!$U$32)</f>
        <v>0</v>
      </c>
      <c r="V85" s="110"/>
    </row>
    <row r="86" spans="1:22" ht="13.5" customHeight="1" hidden="1">
      <c r="A86" s="104"/>
      <c r="B86" s="104"/>
      <c r="C86" s="104"/>
      <c r="D86" s="104"/>
      <c r="E86" s="104"/>
      <c r="F86" s="104"/>
      <c r="G86" s="104"/>
      <c r="H86" s="309"/>
      <c r="I86" s="108" t="s">
        <v>172</v>
      </c>
      <c r="J86" s="108"/>
      <c r="K86" s="108"/>
      <c r="L86" s="108">
        <f>IF('配布資料（グループ用）'!$C$50="未入力",0,'Ｄ社'!$L$32)</f>
        <v>0</v>
      </c>
      <c r="M86" s="110"/>
      <c r="N86" s="108"/>
      <c r="O86" s="108">
        <f>IF('配布資料（グループ用）'!$D$50="未入力",0,'Ｄ社'!$O$32)</f>
        <v>0</v>
      </c>
      <c r="P86" s="110"/>
      <c r="Q86" s="108"/>
      <c r="R86" s="108">
        <f>IF('配布資料（グループ用）'!$E$50="未入力",0,'Ｄ社'!$R$32)</f>
        <v>0</v>
      </c>
      <c r="S86" s="110"/>
      <c r="T86" s="108"/>
      <c r="U86" s="108">
        <f>IF('配布資料（グループ用）'!$F$50="未入力",0,'Ｄ社'!$U$32)</f>
        <v>0</v>
      </c>
      <c r="V86" s="110"/>
    </row>
    <row r="87" spans="1:22" ht="13.5" customHeight="1" hidden="1">
      <c r="A87" s="104"/>
      <c r="B87" s="104"/>
      <c r="C87" s="104"/>
      <c r="D87" s="104"/>
      <c r="E87" s="104"/>
      <c r="F87" s="104"/>
      <c r="G87" s="104"/>
      <c r="H87" s="309"/>
      <c r="I87" s="108"/>
      <c r="J87" s="108"/>
      <c r="K87" s="108"/>
      <c r="L87" s="108"/>
      <c r="M87" s="110"/>
      <c r="N87" s="108"/>
      <c r="O87" s="108"/>
      <c r="P87" s="110"/>
      <c r="Q87" s="108"/>
      <c r="R87" s="108"/>
      <c r="S87" s="110"/>
      <c r="T87" s="108"/>
      <c r="U87" s="108"/>
      <c r="V87" s="110"/>
    </row>
    <row r="88" spans="1:22" ht="13.5" customHeight="1" hidden="1">
      <c r="A88" s="104"/>
      <c r="B88" s="104"/>
      <c r="C88" s="104"/>
      <c r="D88" s="104"/>
      <c r="E88" s="104"/>
      <c r="F88" s="104"/>
      <c r="G88" s="104"/>
      <c r="H88" s="309"/>
      <c r="I88" s="108" t="s">
        <v>325</v>
      </c>
      <c r="J88" s="108"/>
      <c r="K88" s="108">
        <f>J30</f>
        <v>0</v>
      </c>
      <c r="L88" s="108">
        <f>J30</f>
        <v>0</v>
      </c>
      <c r="M88" s="110"/>
      <c r="N88" s="108">
        <f>L30</f>
        <v>0</v>
      </c>
      <c r="O88" s="108">
        <f>L30</f>
        <v>0</v>
      </c>
      <c r="P88" s="110"/>
      <c r="Q88" s="108">
        <f>O30</f>
        <v>2234043</v>
      </c>
      <c r="R88" s="108">
        <f>O30</f>
        <v>2234043</v>
      </c>
      <c r="S88" s="110"/>
      <c r="T88" s="108">
        <f>R30</f>
        <v>5887280</v>
      </c>
      <c r="U88" s="108">
        <f>R30</f>
        <v>5887280</v>
      </c>
      <c r="V88" s="110"/>
    </row>
    <row r="89" spans="1:22" ht="13.5" customHeight="1" hidden="1">
      <c r="A89" s="104"/>
      <c r="B89" s="104"/>
      <c r="C89" s="104"/>
      <c r="D89" s="104"/>
      <c r="E89" s="104"/>
      <c r="F89" s="104"/>
      <c r="G89" s="104"/>
      <c r="H89" s="309"/>
      <c r="I89" s="108" t="s">
        <v>272</v>
      </c>
      <c r="J89" s="108"/>
      <c r="K89" s="108">
        <f>J42</f>
        <v>5000000</v>
      </c>
      <c r="L89" s="108">
        <f>J42</f>
        <v>5000000</v>
      </c>
      <c r="M89" s="110"/>
      <c r="N89" s="108">
        <f>L42</f>
        <v>1700000</v>
      </c>
      <c r="O89" s="108">
        <f>L42</f>
        <v>1700000</v>
      </c>
      <c r="P89" s="110"/>
      <c r="Q89" s="108">
        <f>O42</f>
        <v>500000.4199999999</v>
      </c>
      <c r="R89" s="108">
        <f>O42</f>
        <v>500000.4199999999</v>
      </c>
      <c r="S89" s="110"/>
      <c r="T89" s="108">
        <f>R42</f>
        <v>500000.6200000001</v>
      </c>
      <c r="U89" s="108">
        <f>R42</f>
        <v>500000.6200000001</v>
      </c>
      <c r="V89" s="110"/>
    </row>
    <row r="90" spans="1:22" ht="13.5" customHeight="1" hidden="1">
      <c r="A90" s="104"/>
      <c r="B90" s="104"/>
      <c r="C90" s="104"/>
      <c r="D90" s="104"/>
      <c r="E90" s="104"/>
      <c r="F90" s="104"/>
      <c r="G90" s="104"/>
      <c r="H90" s="309"/>
      <c r="I90" s="108" t="s">
        <v>220</v>
      </c>
      <c r="J90" s="108"/>
      <c r="K90" s="108"/>
      <c r="L90" s="108">
        <f>'配布資料（グループ用）'!$F$27</f>
        <v>800</v>
      </c>
      <c r="M90" s="110"/>
      <c r="N90" s="108"/>
      <c r="O90" s="108">
        <f>'配布資料（グループ用）'!$F$28</f>
        <v>1200</v>
      </c>
      <c r="P90" s="110"/>
      <c r="Q90" s="108"/>
      <c r="R90" s="108">
        <f>'配布資料（グループ用）'!$F$29</f>
        <v>1600</v>
      </c>
      <c r="S90" s="110"/>
      <c r="T90" s="108"/>
      <c r="U90" s="108">
        <f>'配布資料（グループ用）'!$F$30</f>
        <v>1200</v>
      </c>
      <c r="V90" s="110"/>
    </row>
    <row r="91" spans="1:22" ht="13.5" customHeight="1" hidden="1">
      <c r="A91" s="104"/>
      <c r="B91" s="104"/>
      <c r="C91" s="104"/>
      <c r="D91" s="104"/>
      <c r="E91" s="104"/>
      <c r="F91" s="104"/>
      <c r="G91" s="104"/>
      <c r="H91" s="309"/>
      <c r="I91" s="108" t="s">
        <v>221</v>
      </c>
      <c r="J91" s="108"/>
      <c r="K91" s="108"/>
      <c r="L91" s="108">
        <f>'Ａ社'!L48+'Ｂ社'!L48+'Ｃ社'!L48+'Ｄ社'!L48</f>
        <v>0</v>
      </c>
      <c r="M91" s="110"/>
      <c r="N91" s="108"/>
      <c r="O91" s="108">
        <f>'Ａ社'!O48+'Ｂ社'!O48+'Ｃ社'!O48+'Ｄ社'!O48</f>
        <v>0</v>
      </c>
      <c r="P91" s="110"/>
      <c r="Q91" s="108"/>
      <c r="R91" s="108">
        <f>'Ａ社'!R48+'Ｂ社'!R48+'Ｃ社'!R48+'Ｄ社'!R48</f>
        <v>0</v>
      </c>
      <c r="S91" s="110"/>
      <c r="T91" s="108"/>
      <c r="U91" s="108">
        <f>'Ａ社'!U48+'Ｂ社'!U48+'Ｃ社'!U48+'Ｄ社'!U48</f>
        <v>0</v>
      </c>
      <c r="V91" s="110"/>
    </row>
    <row r="92" spans="3:8" ht="13.5" customHeight="1">
      <c r="C92" s="9"/>
      <c r="F92" s="9"/>
      <c r="G92" s="9"/>
      <c r="H92" s="17"/>
    </row>
    <row r="93" spans="3:8" ht="13.5" customHeight="1">
      <c r="C93" s="9"/>
      <c r="F93" s="9"/>
      <c r="G93" s="9"/>
      <c r="H93" s="17"/>
    </row>
    <row r="94" spans="3:8" ht="13.5" customHeight="1">
      <c r="C94" s="9"/>
      <c r="F94" s="9"/>
      <c r="G94" s="9"/>
      <c r="H94" s="17"/>
    </row>
    <row r="95" spans="3:8" ht="13.5" customHeight="1">
      <c r="C95" s="9"/>
      <c r="F95" s="9"/>
      <c r="G95" s="9"/>
      <c r="H95" s="17"/>
    </row>
    <row r="96" spans="3:8" ht="13.5" customHeight="1">
      <c r="C96" s="9"/>
      <c r="F96" s="9"/>
      <c r="G96" s="9"/>
      <c r="H96" s="17"/>
    </row>
    <row r="97" spans="3:8" ht="13.5" customHeight="1">
      <c r="C97" s="9"/>
      <c r="F97" s="9"/>
      <c r="G97" s="9"/>
      <c r="H97" s="17"/>
    </row>
    <row r="98" spans="3:8" ht="13.5" customHeight="1">
      <c r="C98" s="9"/>
      <c r="F98" s="9"/>
      <c r="G98" s="9"/>
      <c r="H98" s="17"/>
    </row>
    <row r="99" spans="3:8" ht="13.5" customHeight="1">
      <c r="C99" s="9"/>
      <c r="F99" s="9"/>
      <c r="G99" s="9"/>
      <c r="H99" s="17"/>
    </row>
    <row r="100" spans="3:8" ht="13.5" customHeight="1">
      <c r="C100" s="9"/>
      <c r="F100" s="9"/>
      <c r="G100" s="9"/>
      <c r="H100" s="17"/>
    </row>
    <row r="101" spans="3:8" ht="13.5" customHeight="1">
      <c r="C101" s="9"/>
      <c r="F101" s="9"/>
      <c r="G101" s="9"/>
      <c r="H101" s="17"/>
    </row>
    <row r="102" spans="3:8" ht="13.5" customHeight="1">
      <c r="C102" s="9"/>
      <c r="F102" s="9"/>
      <c r="G102" s="9"/>
      <c r="H102" s="17"/>
    </row>
    <row r="103" spans="3:8" ht="13.5" customHeight="1">
      <c r="C103" s="9"/>
      <c r="F103" s="9"/>
      <c r="G103" s="9"/>
      <c r="H103" s="17"/>
    </row>
    <row r="104" spans="3:8" ht="13.5" customHeight="1">
      <c r="C104" s="9"/>
      <c r="F104" s="9"/>
      <c r="G104" s="9"/>
      <c r="H104" s="17"/>
    </row>
    <row r="105" spans="3:8" ht="13.5" customHeight="1">
      <c r="C105" s="9"/>
      <c r="F105" s="9"/>
      <c r="G105" s="9"/>
      <c r="H105" s="17"/>
    </row>
    <row r="106" spans="3:8" ht="13.5" customHeight="1">
      <c r="C106" s="9"/>
      <c r="F106" s="9"/>
      <c r="G106" s="9"/>
      <c r="H106" s="17"/>
    </row>
    <row r="107" spans="3:8" ht="13.5" customHeight="1">
      <c r="C107" s="9"/>
      <c r="F107" s="9"/>
      <c r="G107" s="9"/>
      <c r="H107" s="17"/>
    </row>
    <row r="108" spans="3:8" ht="13.5" customHeight="1">
      <c r="C108" s="9"/>
      <c r="F108" s="9"/>
      <c r="G108" s="9"/>
      <c r="H108" s="17"/>
    </row>
    <row r="109" spans="3:8" ht="13.5" customHeight="1">
      <c r="C109" s="9"/>
      <c r="F109" s="9"/>
      <c r="G109" s="9"/>
      <c r="H109" s="17"/>
    </row>
    <row r="110" spans="3:8" ht="13.5" customHeight="1">
      <c r="C110" s="9"/>
      <c r="F110" s="9"/>
      <c r="G110" s="9"/>
      <c r="H110" s="17"/>
    </row>
    <row r="111" spans="3:8" ht="13.5" customHeight="1">
      <c r="C111" s="9"/>
      <c r="F111" s="9"/>
      <c r="G111" s="9"/>
      <c r="H111" s="17"/>
    </row>
    <row r="112" spans="3:8" ht="13.5" customHeight="1">
      <c r="C112" s="9"/>
      <c r="F112" s="9"/>
      <c r="G112" s="9"/>
      <c r="H112" s="17"/>
    </row>
    <row r="113" spans="3:8" ht="13.5" customHeight="1">
      <c r="C113" s="9"/>
      <c r="F113" s="9"/>
      <c r="G113" s="9"/>
      <c r="H113" s="17"/>
    </row>
    <row r="114" spans="3:8" ht="13.5" customHeight="1">
      <c r="C114" s="9"/>
      <c r="F114" s="9"/>
      <c r="G114" s="9"/>
      <c r="H114" s="17"/>
    </row>
    <row r="115" spans="3:8" ht="13.5" customHeight="1">
      <c r="C115" s="9"/>
      <c r="F115" s="9"/>
      <c r="G115" s="9"/>
      <c r="H115" s="17"/>
    </row>
    <row r="116" spans="3:8" ht="13.5" customHeight="1">
      <c r="C116" s="9"/>
      <c r="F116" s="9"/>
      <c r="G116" s="9"/>
      <c r="H116" s="17"/>
    </row>
    <row r="117" spans="3:8" ht="13.5" customHeight="1">
      <c r="C117" s="9"/>
      <c r="F117" s="9"/>
      <c r="G117" s="9"/>
      <c r="H117" s="17"/>
    </row>
    <row r="118" spans="3:8" ht="13.5" customHeight="1">
      <c r="C118" s="9"/>
      <c r="F118" s="9"/>
      <c r="G118" s="9"/>
      <c r="H118" s="17"/>
    </row>
    <row r="119" spans="3:8" ht="13.5" customHeight="1">
      <c r="C119" s="9"/>
      <c r="F119" s="9"/>
      <c r="G119" s="9"/>
      <c r="H119" s="17"/>
    </row>
    <row r="120" spans="3:8" ht="13.5" customHeight="1">
      <c r="C120" s="9"/>
      <c r="F120" s="9"/>
      <c r="G120" s="9"/>
      <c r="H120" s="17"/>
    </row>
    <row r="121" spans="3:8" ht="13.5" customHeight="1">
      <c r="C121" s="9"/>
      <c r="F121" s="9"/>
      <c r="G121" s="9"/>
      <c r="H121" s="17"/>
    </row>
    <row r="122" spans="3:8" ht="13.5" customHeight="1">
      <c r="C122" s="9"/>
      <c r="F122" s="9"/>
      <c r="G122" s="9"/>
      <c r="H122" s="17"/>
    </row>
    <row r="123" spans="3:8" ht="13.5" customHeight="1">
      <c r="C123" s="9"/>
      <c r="F123" s="9"/>
      <c r="G123" s="9"/>
      <c r="H123" s="17"/>
    </row>
    <row r="124" spans="3:8" ht="13.5" customHeight="1">
      <c r="C124" s="9"/>
      <c r="F124" s="9"/>
      <c r="G124" s="9"/>
      <c r="H124" s="17"/>
    </row>
    <row r="125" spans="3:8" ht="13.5" customHeight="1">
      <c r="C125" s="9"/>
      <c r="F125" s="9"/>
      <c r="G125" s="9"/>
      <c r="H125" s="17"/>
    </row>
    <row r="126" spans="3:8" ht="13.5" customHeight="1">
      <c r="C126" s="9"/>
      <c r="F126" s="9"/>
      <c r="G126" s="9"/>
      <c r="H126" s="17"/>
    </row>
    <row r="127" spans="3:8" ht="13.5" customHeight="1">
      <c r="C127" s="9"/>
      <c r="F127" s="9"/>
      <c r="G127" s="9"/>
      <c r="H127" s="17"/>
    </row>
    <row r="128" spans="3:8" ht="13.5" customHeight="1">
      <c r="C128" s="9"/>
      <c r="F128" s="9"/>
      <c r="G128" s="9"/>
      <c r="H128" s="17"/>
    </row>
    <row r="129" spans="3:8" ht="13.5" customHeight="1">
      <c r="C129" s="9"/>
      <c r="F129" s="9"/>
      <c r="G129" s="9"/>
      <c r="H129" s="17"/>
    </row>
    <row r="130" spans="3:8" ht="13.5" customHeight="1">
      <c r="C130" s="9"/>
      <c r="F130" s="9"/>
      <c r="G130" s="9"/>
      <c r="H130" s="17"/>
    </row>
    <row r="131" spans="3:8" ht="13.5" customHeight="1">
      <c r="C131" s="9"/>
      <c r="F131" s="9"/>
      <c r="G131" s="9"/>
      <c r="H131" s="17"/>
    </row>
    <row r="132" spans="3:8" ht="13.5" customHeight="1">
      <c r="C132" s="9"/>
      <c r="F132" s="9"/>
      <c r="G132" s="9"/>
      <c r="H132" s="17"/>
    </row>
    <row r="133" spans="3:8" ht="13.5" customHeight="1">
      <c r="C133" s="9"/>
      <c r="F133" s="9"/>
      <c r="G133" s="9"/>
      <c r="H133" s="17"/>
    </row>
    <row r="134" spans="3:8" ht="13.5" customHeight="1">
      <c r="C134" s="9"/>
      <c r="F134" s="9"/>
      <c r="G134" s="9"/>
      <c r="H134" s="17"/>
    </row>
    <row r="135" spans="3:8" ht="13.5" customHeight="1">
      <c r="C135" s="9"/>
      <c r="F135" s="9"/>
      <c r="G135" s="9"/>
      <c r="H135" s="17"/>
    </row>
    <row r="136" spans="3:8" ht="13.5" customHeight="1">
      <c r="C136" s="9"/>
      <c r="F136" s="9"/>
      <c r="G136" s="9"/>
      <c r="H136" s="17"/>
    </row>
    <row r="137" spans="3:8" ht="13.5" customHeight="1">
      <c r="C137" s="9"/>
      <c r="F137" s="9"/>
      <c r="G137" s="9"/>
      <c r="H137" s="17"/>
    </row>
    <row r="138" spans="3:8" ht="13.5" customHeight="1">
      <c r="C138" s="9"/>
      <c r="F138" s="9"/>
      <c r="G138" s="9"/>
      <c r="H138" s="17"/>
    </row>
    <row r="139" spans="3:8" ht="13.5" customHeight="1">
      <c r="C139" s="9"/>
      <c r="F139" s="9"/>
      <c r="G139" s="9"/>
      <c r="H139" s="17"/>
    </row>
    <row r="140" spans="3:8" ht="13.5" customHeight="1">
      <c r="C140" s="9"/>
      <c r="F140" s="9"/>
      <c r="G140" s="9"/>
      <c r="H140" s="17"/>
    </row>
    <row r="141" spans="3:8" ht="13.5" customHeight="1">
      <c r="C141" s="9"/>
      <c r="F141" s="9"/>
      <c r="G141" s="9"/>
      <c r="H141" s="17"/>
    </row>
    <row r="142" spans="3:8" ht="13.5" customHeight="1">
      <c r="C142" s="9"/>
      <c r="F142" s="9"/>
      <c r="G142" s="9"/>
      <c r="H142" s="17"/>
    </row>
    <row r="143" spans="3:8" ht="13.5" customHeight="1">
      <c r="C143" s="9"/>
      <c r="F143" s="9"/>
      <c r="G143" s="9"/>
      <c r="H143" s="17"/>
    </row>
    <row r="144" spans="3:8" ht="13.5" customHeight="1">
      <c r="C144" s="9"/>
      <c r="F144" s="9"/>
      <c r="G144" s="9"/>
      <c r="H144" s="17"/>
    </row>
    <row r="145" spans="3:8" ht="13.5" customHeight="1">
      <c r="C145" s="9"/>
      <c r="F145" s="9"/>
      <c r="G145" s="9"/>
      <c r="H145" s="17"/>
    </row>
    <row r="146" spans="3:8" ht="13.5" customHeight="1">
      <c r="C146" s="9"/>
      <c r="F146" s="9"/>
      <c r="G146" s="9"/>
      <c r="H146" s="17"/>
    </row>
    <row r="147" spans="3:8" ht="13.5" customHeight="1">
      <c r="C147" s="9"/>
      <c r="F147" s="9"/>
      <c r="G147" s="9"/>
      <c r="H147" s="17"/>
    </row>
    <row r="148" spans="3:8" ht="13.5" customHeight="1">
      <c r="C148" s="9"/>
      <c r="F148" s="9"/>
      <c r="G148" s="9"/>
      <c r="H148" s="17"/>
    </row>
    <row r="149" spans="3:8" ht="13.5" customHeight="1">
      <c r="C149" s="9"/>
      <c r="F149" s="9"/>
      <c r="G149" s="9"/>
      <c r="H149" s="17"/>
    </row>
    <row r="150" spans="3:8" ht="13.5" customHeight="1">
      <c r="C150" s="9"/>
      <c r="F150" s="9"/>
      <c r="G150" s="9"/>
      <c r="H150" s="17"/>
    </row>
    <row r="151" spans="3:8" ht="13.5" customHeight="1">
      <c r="C151" s="9"/>
      <c r="F151" s="9"/>
      <c r="G151" s="9"/>
      <c r="H151" s="17"/>
    </row>
    <row r="152" spans="3:8" ht="13.5" customHeight="1">
      <c r="C152" s="9"/>
      <c r="F152" s="9"/>
      <c r="G152" s="9"/>
      <c r="H152" s="17"/>
    </row>
    <row r="153" spans="3:8" ht="13.5" customHeight="1">
      <c r="C153" s="9"/>
      <c r="F153" s="9"/>
      <c r="G153" s="9"/>
      <c r="H153" s="17"/>
    </row>
    <row r="154" spans="3:8" ht="13.5" customHeight="1">
      <c r="C154" s="9"/>
      <c r="F154" s="9"/>
      <c r="G154" s="9"/>
      <c r="H154" s="17"/>
    </row>
    <row r="155" spans="3:8" ht="13.5" customHeight="1">
      <c r="C155" s="9"/>
      <c r="F155" s="9"/>
      <c r="G155" s="9"/>
      <c r="H155" s="17"/>
    </row>
    <row r="156" spans="3:8" ht="13.5" customHeight="1">
      <c r="C156" s="9"/>
      <c r="F156" s="9"/>
      <c r="G156" s="9"/>
      <c r="H156" s="17"/>
    </row>
    <row r="157" spans="3:8" ht="13.5" customHeight="1">
      <c r="C157" s="9"/>
      <c r="F157" s="9"/>
      <c r="G157" s="9"/>
      <c r="H157" s="17"/>
    </row>
    <row r="158" spans="3:8" ht="13.5" customHeight="1">
      <c r="C158" s="9"/>
      <c r="F158" s="9"/>
      <c r="G158" s="9"/>
      <c r="H158" s="17"/>
    </row>
    <row r="159" spans="3:8" ht="13.5" customHeight="1">
      <c r="C159" s="9"/>
      <c r="F159" s="9"/>
      <c r="G159" s="9"/>
      <c r="H159" s="17"/>
    </row>
    <row r="160" spans="3:8" ht="13.5" customHeight="1">
      <c r="C160" s="9"/>
      <c r="F160" s="9"/>
      <c r="G160" s="9"/>
      <c r="H160" s="17"/>
    </row>
    <row r="161" spans="3:8" ht="13.5" customHeight="1">
      <c r="C161" s="9"/>
      <c r="F161" s="9"/>
      <c r="G161" s="9"/>
      <c r="H161" s="17"/>
    </row>
    <row r="162" spans="3:8" ht="13.5" customHeight="1">
      <c r="C162" s="9"/>
      <c r="F162" s="9"/>
      <c r="G162" s="9"/>
      <c r="H162" s="17"/>
    </row>
    <row r="163" spans="3:8" ht="13.5" customHeight="1">
      <c r="C163" s="9"/>
      <c r="F163" s="9"/>
      <c r="G163" s="9"/>
      <c r="H163" s="17"/>
    </row>
    <row r="164" spans="3:8" ht="13.5" customHeight="1">
      <c r="C164" s="9"/>
      <c r="F164" s="9"/>
      <c r="G164" s="9"/>
      <c r="H164" s="17"/>
    </row>
    <row r="165" spans="3:8" ht="13.5" customHeight="1">
      <c r="C165" s="9"/>
      <c r="F165" s="9"/>
      <c r="G165" s="9"/>
      <c r="H165" s="17"/>
    </row>
    <row r="166" spans="3:8" ht="13.5" customHeight="1">
      <c r="C166" s="9"/>
      <c r="F166" s="9"/>
      <c r="G166" s="9"/>
      <c r="H166" s="17"/>
    </row>
    <row r="167" spans="3:8" ht="13.5" customHeight="1">
      <c r="C167" s="9"/>
      <c r="F167" s="9"/>
      <c r="G167" s="9"/>
      <c r="H167" s="17"/>
    </row>
    <row r="168" spans="3:8" ht="13.5" customHeight="1">
      <c r="C168" s="9"/>
      <c r="F168" s="9"/>
      <c r="G168" s="9"/>
      <c r="H168" s="17"/>
    </row>
    <row r="169" spans="3:8" ht="13.5" customHeight="1">
      <c r="C169" s="9"/>
      <c r="F169" s="9"/>
      <c r="G169" s="9"/>
      <c r="H169" s="17"/>
    </row>
    <row r="170" spans="3:8" ht="13.5" customHeight="1">
      <c r="C170" s="9"/>
      <c r="F170" s="9"/>
      <c r="G170" s="9"/>
      <c r="H170" s="17"/>
    </row>
    <row r="171" spans="3:8" ht="13.5" customHeight="1">
      <c r="C171" s="9"/>
      <c r="F171" s="9"/>
      <c r="G171" s="9"/>
      <c r="H171" s="17"/>
    </row>
    <row r="172" spans="3:8" ht="13.5" customHeight="1">
      <c r="C172" s="9"/>
      <c r="F172" s="9"/>
      <c r="G172" s="9"/>
      <c r="H172" s="17"/>
    </row>
    <row r="173" spans="3:8" ht="13.5" customHeight="1">
      <c r="C173" s="9"/>
      <c r="F173" s="9"/>
      <c r="G173" s="9"/>
      <c r="H173" s="17"/>
    </row>
    <row r="174" spans="3:8" ht="13.5" customHeight="1">
      <c r="C174" s="9"/>
      <c r="F174" s="9"/>
      <c r="G174" s="9"/>
      <c r="H174" s="17"/>
    </row>
    <row r="175" spans="3:8" ht="13.5" customHeight="1">
      <c r="C175" s="9"/>
      <c r="F175" s="9"/>
      <c r="G175" s="9"/>
      <c r="H175" s="17"/>
    </row>
    <row r="176" spans="3:8" ht="13.5" customHeight="1">
      <c r="C176" s="9"/>
      <c r="F176" s="9"/>
      <c r="G176" s="9"/>
      <c r="H176" s="17"/>
    </row>
    <row r="177" spans="3:8" ht="13.5" customHeight="1">
      <c r="C177" s="9"/>
      <c r="F177" s="9"/>
      <c r="G177" s="9"/>
      <c r="H177" s="17"/>
    </row>
    <row r="178" spans="3:8" ht="13.5" customHeight="1">
      <c r="C178" s="9"/>
      <c r="F178" s="9"/>
      <c r="G178" s="9"/>
      <c r="H178" s="17"/>
    </row>
    <row r="179" spans="3:8" ht="13.5" customHeight="1">
      <c r="C179" s="9"/>
      <c r="F179" s="9"/>
      <c r="G179" s="9"/>
      <c r="H179" s="17"/>
    </row>
    <row r="180" spans="3:8" ht="13.5" customHeight="1">
      <c r="C180" s="9"/>
      <c r="F180" s="9"/>
      <c r="G180" s="9"/>
      <c r="H180" s="17"/>
    </row>
    <row r="181" spans="3:8" ht="13.5" customHeight="1">
      <c r="C181" s="9"/>
      <c r="F181" s="9"/>
      <c r="G181" s="9"/>
      <c r="H181" s="17"/>
    </row>
    <row r="182" spans="3:8" ht="13.5" customHeight="1">
      <c r="C182" s="9"/>
      <c r="F182" s="9"/>
      <c r="G182" s="9"/>
      <c r="H182" s="17"/>
    </row>
    <row r="183" spans="3:8" ht="13.5" customHeight="1">
      <c r="C183" s="9"/>
      <c r="F183" s="9"/>
      <c r="G183" s="9"/>
      <c r="H183" s="17"/>
    </row>
    <row r="184" spans="3:8" ht="13.5" customHeight="1">
      <c r="C184" s="9"/>
      <c r="F184" s="9"/>
      <c r="G184" s="9"/>
      <c r="H184" s="17"/>
    </row>
    <row r="185" spans="3:8" ht="13.5" customHeight="1">
      <c r="C185" s="9"/>
      <c r="F185" s="9"/>
      <c r="G185" s="9"/>
      <c r="H185" s="17"/>
    </row>
    <row r="186" spans="3:8" ht="13.5" customHeight="1">
      <c r="C186" s="9"/>
      <c r="F186" s="9"/>
      <c r="G186" s="9"/>
      <c r="H186" s="17"/>
    </row>
    <row r="187" spans="3:8" ht="13.5" customHeight="1">
      <c r="C187" s="9"/>
      <c r="F187" s="9"/>
      <c r="G187" s="9"/>
      <c r="H187" s="17"/>
    </row>
    <row r="188" spans="3:8" ht="13.5" customHeight="1">
      <c r="C188" s="9"/>
      <c r="F188" s="9"/>
      <c r="G188" s="9"/>
      <c r="H188" s="17"/>
    </row>
    <row r="189" spans="3:8" ht="13.5" customHeight="1">
      <c r="C189" s="9"/>
      <c r="F189" s="9"/>
      <c r="G189" s="9"/>
      <c r="H189" s="17"/>
    </row>
    <row r="190" spans="3:8" ht="13.5" customHeight="1">
      <c r="C190" s="9"/>
      <c r="F190" s="9"/>
      <c r="G190" s="9"/>
      <c r="H190" s="17"/>
    </row>
    <row r="191" spans="3:8" ht="13.5" customHeight="1">
      <c r="C191" s="9"/>
      <c r="F191" s="9"/>
      <c r="G191" s="9"/>
      <c r="H191" s="17"/>
    </row>
    <row r="192" spans="3:8" ht="13.5" customHeight="1">
      <c r="C192" s="9"/>
      <c r="F192" s="9"/>
      <c r="G192" s="9"/>
      <c r="H192" s="17"/>
    </row>
    <row r="193" spans="3:8" ht="13.5" customHeight="1">
      <c r="C193" s="9"/>
      <c r="F193" s="9"/>
      <c r="G193" s="9"/>
      <c r="H193" s="17"/>
    </row>
    <row r="194" spans="3:8" ht="13.5" customHeight="1">
      <c r="C194" s="9"/>
      <c r="F194" s="9"/>
      <c r="G194" s="9"/>
      <c r="H194" s="17"/>
    </row>
    <row r="195" spans="3:8" ht="13.5" customHeight="1">
      <c r="C195" s="9"/>
      <c r="F195" s="9"/>
      <c r="G195" s="9"/>
      <c r="H195" s="17"/>
    </row>
    <row r="196" spans="3:8" ht="13.5" customHeight="1">
      <c r="C196" s="9"/>
      <c r="F196" s="9"/>
      <c r="G196" s="9"/>
      <c r="H196" s="17"/>
    </row>
    <row r="197" spans="3:8" ht="13.5" customHeight="1">
      <c r="C197" s="9"/>
      <c r="F197" s="9"/>
      <c r="G197" s="9"/>
      <c r="H197" s="17"/>
    </row>
    <row r="198" spans="3:8" ht="13.5" customHeight="1">
      <c r="C198" s="9"/>
      <c r="F198" s="9"/>
      <c r="G198" s="9"/>
      <c r="H198" s="17"/>
    </row>
    <row r="199" spans="3:8" ht="13.5" customHeight="1">
      <c r="C199" s="9"/>
      <c r="F199" s="9"/>
      <c r="G199" s="9"/>
      <c r="H199" s="17"/>
    </row>
    <row r="200" spans="3:8" ht="13.5" customHeight="1">
      <c r="C200" s="9"/>
      <c r="F200" s="9"/>
      <c r="G200" s="9"/>
      <c r="H200" s="17"/>
    </row>
    <row r="201" spans="3:8" ht="13.5" customHeight="1">
      <c r="C201" s="9"/>
      <c r="F201" s="9"/>
      <c r="G201" s="9"/>
      <c r="H201" s="17"/>
    </row>
    <row r="202" spans="3:8" ht="13.5" customHeight="1">
      <c r="C202" s="9"/>
      <c r="F202" s="9"/>
      <c r="G202" s="9"/>
      <c r="H202" s="17"/>
    </row>
    <row r="203" spans="3:8" ht="13.5" customHeight="1">
      <c r="C203" s="9"/>
      <c r="F203" s="9"/>
      <c r="G203" s="9"/>
      <c r="H203" s="17"/>
    </row>
    <row r="204" spans="3:8" ht="13.5" customHeight="1">
      <c r="C204" s="9"/>
      <c r="F204" s="9"/>
      <c r="G204" s="9"/>
      <c r="H204" s="17"/>
    </row>
    <row r="205" spans="3:8" ht="13.5" customHeight="1">
      <c r="C205" s="9"/>
      <c r="F205" s="9"/>
      <c r="G205" s="9"/>
      <c r="H205" s="17"/>
    </row>
    <row r="206" spans="3:8" ht="13.5" customHeight="1">
      <c r="C206" s="9"/>
      <c r="F206" s="9"/>
      <c r="G206" s="9"/>
      <c r="H206" s="17"/>
    </row>
    <row r="207" spans="3:8" ht="13.5" customHeight="1">
      <c r="C207" s="9"/>
      <c r="F207" s="9"/>
      <c r="G207" s="9"/>
      <c r="H207" s="17"/>
    </row>
    <row r="208" spans="3:8" ht="13.5" customHeight="1">
      <c r="C208" s="9"/>
      <c r="F208" s="9"/>
      <c r="G208" s="9"/>
      <c r="H208" s="17"/>
    </row>
    <row r="209" spans="3:8" ht="13.5" customHeight="1">
      <c r="C209" s="9"/>
      <c r="F209" s="9"/>
      <c r="G209" s="9"/>
      <c r="H209" s="17"/>
    </row>
    <row r="210" spans="3:8" ht="13.5" customHeight="1">
      <c r="C210" s="9"/>
      <c r="F210" s="9"/>
      <c r="G210" s="9"/>
      <c r="H210" s="17"/>
    </row>
    <row r="211" spans="3:8" ht="13.5" customHeight="1">
      <c r="C211" s="9"/>
      <c r="F211" s="9"/>
      <c r="G211" s="9"/>
      <c r="H211" s="17"/>
    </row>
    <row r="212" spans="3:8" ht="13.5" customHeight="1">
      <c r="C212" s="9"/>
      <c r="F212" s="9"/>
      <c r="G212" s="9"/>
      <c r="H212" s="17"/>
    </row>
    <row r="213" spans="3:8" ht="13.5" customHeight="1">
      <c r="C213" s="9"/>
      <c r="F213" s="9"/>
      <c r="G213" s="9"/>
      <c r="H213" s="17"/>
    </row>
    <row r="214" spans="3:8" ht="13.5" customHeight="1">
      <c r="C214" s="9"/>
      <c r="F214" s="9"/>
      <c r="G214" s="9"/>
      <c r="H214" s="17"/>
    </row>
    <row r="215" spans="3:8" ht="13.5" customHeight="1">
      <c r="C215" s="9"/>
      <c r="F215" s="9"/>
      <c r="G215" s="9"/>
      <c r="H215" s="17"/>
    </row>
    <row r="216" spans="3:8" ht="13.5" customHeight="1">
      <c r="C216" s="9"/>
      <c r="F216" s="9"/>
      <c r="G216" s="9"/>
      <c r="H216" s="17"/>
    </row>
    <row r="217" spans="3:8" ht="13.5" customHeight="1">
      <c r="C217" s="9"/>
      <c r="F217" s="9"/>
      <c r="G217" s="9"/>
      <c r="H217" s="17"/>
    </row>
    <row r="218" spans="3:8" ht="13.5" customHeight="1">
      <c r="C218" s="9"/>
      <c r="F218" s="9"/>
      <c r="G218" s="9"/>
      <c r="H218" s="17"/>
    </row>
    <row r="219" spans="3:8" ht="13.5" customHeight="1">
      <c r="C219" s="9"/>
      <c r="F219" s="9"/>
      <c r="G219" s="9"/>
      <c r="H219" s="17"/>
    </row>
    <row r="220" spans="3:8" ht="13.5" customHeight="1">
      <c r="C220" s="9"/>
      <c r="F220" s="9"/>
      <c r="G220" s="9"/>
      <c r="H220" s="17"/>
    </row>
    <row r="221" spans="3:8" ht="13.5" customHeight="1">
      <c r="C221" s="9"/>
      <c r="F221" s="9"/>
      <c r="G221" s="9"/>
      <c r="H221" s="17"/>
    </row>
    <row r="222" spans="3:8" ht="13.5" customHeight="1">
      <c r="C222" s="9"/>
      <c r="F222" s="9"/>
      <c r="G222" s="9"/>
      <c r="H222" s="17"/>
    </row>
    <row r="223" spans="3:8" ht="13.5" customHeight="1">
      <c r="C223" s="9"/>
      <c r="F223" s="9"/>
      <c r="G223" s="9"/>
      <c r="H223" s="17"/>
    </row>
    <row r="224" spans="3:8" ht="13.5" customHeight="1">
      <c r="C224" s="9"/>
      <c r="F224" s="9"/>
      <c r="G224" s="9"/>
      <c r="H224" s="17"/>
    </row>
    <row r="225" spans="3:8" ht="13.5" customHeight="1">
      <c r="C225" s="9"/>
      <c r="F225" s="9"/>
      <c r="G225" s="9"/>
      <c r="H225" s="17"/>
    </row>
    <row r="226" spans="3:8" ht="13.5" customHeight="1">
      <c r="C226" s="9"/>
      <c r="F226" s="9"/>
      <c r="G226" s="9"/>
      <c r="H226" s="17"/>
    </row>
    <row r="227" spans="3:8" ht="13.5" customHeight="1">
      <c r="C227" s="9"/>
      <c r="F227" s="9"/>
      <c r="G227" s="9"/>
      <c r="H227" s="17"/>
    </row>
    <row r="228" spans="3:8" ht="13.5" customHeight="1">
      <c r="C228" s="9"/>
      <c r="F228" s="9"/>
      <c r="G228" s="9"/>
      <c r="H228" s="17"/>
    </row>
    <row r="229" spans="3:8" ht="13.5" customHeight="1">
      <c r="C229" s="9"/>
      <c r="F229" s="9"/>
      <c r="G229" s="9"/>
      <c r="H229" s="17"/>
    </row>
    <row r="230" spans="3:8" ht="13.5" customHeight="1">
      <c r="C230" s="9"/>
      <c r="F230" s="9"/>
      <c r="G230" s="9"/>
      <c r="H230" s="17"/>
    </row>
    <row r="231" spans="3:8" ht="13.5" customHeight="1">
      <c r="C231" s="9"/>
      <c r="F231" s="9"/>
      <c r="G231" s="9"/>
      <c r="H231" s="17"/>
    </row>
    <row r="232" spans="3:8" ht="13.5" customHeight="1">
      <c r="C232" s="9"/>
      <c r="F232" s="9"/>
      <c r="G232" s="9"/>
      <c r="H232" s="17"/>
    </row>
    <row r="233" spans="3:8" ht="13.5" customHeight="1">
      <c r="C233" s="9"/>
      <c r="F233" s="9"/>
      <c r="G233" s="9"/>
      <c r="H233" s="17"/>
    </row>
    <row r="234" spans="3:8" ht="13.5" customHeight="1">
      <c r="C234" s="9"/>
      <c r="F234" s="9"/>
      <c r="G234" s="9"/>
      <c r="H234" s="17"/>
    </row>
    <row r="235" spans="3:8" ht="13.5" customHeight="1">
      <c r="C235" s="9"/>
      <c r="F235" s="9"/>
      <c r="G235" s="9"/>
      <c r="H235" s="17"/>
    </row>
    <row r="236" spans="3:8" ht="13.5" customHeight="1">
      <c r="C236" s="9"/>
      <c r="F236" s="9"/>
      <c r="G236" s="9"/>
      <c r="H236" s="17"/>
    </row>
    <row r="237" spans="3:8" ht="13.5" customHeight="1">
      <c r="C237" s="9"/>
      <c r="F237" s="9"/>
      <c r="G237" s="9"/>
      <c r="H237" s="17"/>
    </row>
    <row r="238" spans="3:8" ht="13.5" customHeight="1">
      <c r="C238" s="9"/>
      <c r="F238" s="9"/>
      <c r="G238" s="9"/>
      <c r="H238" s="17"/>
    </row>
    <row r="239" spans="3:8" ht="13.5" customHeight="1">
      <c r="C239" s="9"/>
      <c r="F239" s="9"/>
      <c r="G239" s="9"/>
      <c r="H239" s="17"/>
    </row>
    <row r="240" spans="3:8" ht="13.5" customHeight="1">
      <c r="C240" s="9"/>
      <c r="F240" s="9"/>
      <c r="G240" s="9"/>
      <c r="H240" s="17"/>
    </row>
    <row r="241" spans="3:8" ht="13.5" customHeight="1">
      <c r="C241" s="9"/>
      <c r="F241" s="9"/>
      <c r="G241" s="9"/>
      <c r="H241" s="17"/>
    </row>
    <row r="242" spans="3:8" ht="13.5" customHeight="1">
      <c r="C242" s="9"/>
      <c r="F242" s="9"/>
      <c r="G242" s="9"/>
      <c r="H242" s="17"/>
    </row>
    <row r="243" spans="3:8" ht="13.5" customHeight="1">
      <c r="C243" s="9"/>
      <c r="F243" s="9"/>
      <c r="G243" s="9"/>
      <c r="H243" s="17"/>
    </row>
    <row r="244" spans="3:8" ht="13.5" customHeight="1">
      <c r="C244" s="9"/>
      <c r="F244" s="9"/>
      <c r="G244" s="9"/>
      <c r="H244" s="17"/>
    </row>
    <row r="245" spans="3:8" ht="13.5" customHeight="1">
      <c r="C245" s="9"/>
      <c r="F245" s="9"/>
      <c r="G245" s="9"/>
      <c r="H245" s="17"/>
    </row>
    <row r="246" spans="3:8" ht="13.5" customHeight="1">
      <c r="C246" s="9"/>
      <c r="F246" s="9"/>
      <c r="G246" s="9"/>
      <c r="H246" s="17"/>
    </row>
    <row r="247" spans="3:8" ht="13.5" customHeight="1">
      <c r="C247" s="9"/>
      <c r="F247" s="9"/>
      <c r="G247" s="9"/>
      <c r="H247" s="17"/>
    </row>
    <row r="248" spans="3:8" ht="13.5" customHeight="1">
      <c r="C248" s="9"/>
      <c r="F248" s="9"/>
      <c r="G248" s="9"/>
      <c r="H248" s="17"/>
    </row>
    <row r="249" spans="3:8" ht="13.5" customHeight="1">
      <c r="C249" s="9"/>
      <c r="F249" s="9"/>
      <c r="G249" s="9"/>
      <c r="H249" s="17"/>
    </row>
    <row r="250" spans="3:8" ht="13.5" customHeight="1">
      <c r="C250" s="9"/>
      <c r="F250" s="9"/>
      <c r="G250" s="9"/>
      <c r="H250" s="17"/>
    </row>
    <row r="251" spans="3:8" ht="13.5" customHeight="1">
      <c r="C251" s="9"/>
      <c r="F251" s="9"/>
      <c r="G251" s="9"/>
      <c r="H251" s="17"/>
    </row>
    <row r="252" spans="3:8" ht="13.5" customHeight="1">
      <c r="C252" s="9"/>
      <c r="F252" s="9"/>
      <c r="G252" s="9"/>
      <c r="H252" s="17"/>
    </row>
    <row r="253" spans="3:8" ht="13.5" customHeight="1">
      <c r="C253" s="9"/>
      <c r="F253" s="9"/>
      <c r="G253" s="9"/>
      <c r="H253" s="17"/>
    </row>
    <row r="254" spans="3:8" ht="13.5" customHeight="1">
      <c r="C254" s="9"/>
      <c r="F254" s="9"/>
      <c r="G254" s="9"/>
      <c r="H254" s="17"/>
    </row>
    <row r="255" spans="3:8" ht="13.5" customHeight="1">
      <c r="C255" s="9"/>
      <c r="F255" s="9"/>
      <c r="G255" s="9"/>
      <c r="H255" s="17"/>
    </row>
    <row r="256" spans="3:8" ht="13.5" customHeight="1">
      <c r="C256" s="9"/>
      <c r="F256" s="9"/>
      <c r="G256" s="9"/>
      <c r="H256" s="17"/>
    </row>
    <row r="257" spans="3:8" ht="13.5" customHeight="1">
      <c r="C257" s="9"/>
      <c r="F257" s="9"/>
      <c r="G257" s="9"/>
      <c r="H257" s="17"/>
    </row>
    <row r="258" spans="3:8" ht="13.5" customHeight="1">
      <c r="C258" s="9"/>
      <c r="F258" s="9"/>
      <c r="G258" s="9"/>
      <c r="H258" s="17"/>
    </row>
    <row r="259" spans="3:8" ht="13.5" customHeight="1">
      <c r="C259" s="9"/>
      <c r="F259" s="9"/>
      <c r="G259" s="9"/>
      <c r="H259" s="17"/>
    </row>
    <row r="260" spans="3:8" ht="13.5" customHeight="1">
      <c r="C260" s="9"/>
      <c r="F260" s="9"/>
      <c r="G260" s="9"/>
      <c r="H260" s="17"/>
    </row>
    <row r="261" spans="3:8" ht="13.5" customHeight="1">
      <c r="C261" s="9"/>
      <c r="F261" s="9"/>
      <c r="G261" s="9"/>
      <c r="H261" s="17"/>
    </row>
    <row r="262" spans="3:8" ht="13.5" customHeight="1">
      <c r="C262" s="9"/>
      <c r="F262" s="9"/>
      <c r="G262" s="9"/>
      <c r="H262" s="17"/>
    </row>
    <row r="263" spans="3:8" ht="13.5" customHeight="1">
      <c r="C263" s="9"/>
      <c r="F263" s="9"/>
      <c r="G263" s="9"/>
      <c r="H263" s="17"/>
    </row>
    <row r="264" spans="3:8" ht="13.5" customHeight="1">
      <c r="C264" s="9"/>
      <c r="F264" s="9"/>
      <c r="G264" s="9"/>
      <c r="H264" s="17"/>
    </row>
    <row r="265" spans="3:8" ht="13.5" customHeight="1">
      <c r="C265" s="9"/>
      <c r="F265" s="9"/>
      <c r="G265" s="9"/>
      <c r="H265" s="17"/>
    </row>
    <row r="266" spans="3:8" ht="13.5" customHeight="1">
      <c r="C266" s="9"/>
      <c r="F266" s="9"/>
      <c r="G266" s="9"/>
      <c r="H266" s="17"/>
    </row>
    <row r="267" spans="3:8" ht="13.5" customHeight="1">
      <c r="C267" s="9"/>
      <c r="F267" s="9"/>
      <c r="G267" s="9"/>
      <c r="H267" s="17"/>
    </row>
    <row r="268" spans="3:8" ht="13.5" customHeight="1">
      <c r="C268" s="9"/>
      <c r="F268" s="9"/>
      <c r="G268" s="9"/>
      <c r="H268" s="17"/>
    </row>
    <row r="269" spans="3:8" ht="13.5" customHeight="1">
      <c r="C269" s="9"/>
      <c r="F269" s="9"/>
      <c r="G269" s="9"/>
      <c r="H269" s="17"/>
    </row>
    <row r="270" spans="3:8" ht="13.5" customHeight="1">
      <c r="C270" s="9"/>
      <c r="F270" s="9"/>
      <c r="G270" s="9"/>
      <c r="H270" s="17"/>
    </row>
    <row r="271" spans="3:8" ht="13.5" customHeight="1">
      <c r="C271" s="9"/>
      <c r="F271" s="9"/>
      <c r="G271" s="9"/>
      <c r="H271" s="17"/>
    </row>
    <row r="272" spans="3:8" ht="13.5" customHeight="1">
      <c r="C272" s="9"/>
      <c r="F272" s="9"/>
      <c r="G272" s="9"/>
      <c r="H272" s="17"/>
    </row>
    <row r="273" spans="3:8" ht="13.5" customHeight="1">
      <c r="C273" s="9"/>
      <c r="F273" s="9"/>
      <c r="G273" s="9"/>
      <c r="H273" s="17"/>
    </row>
    <row r="274" spans="3:8" ht="13.5" customHeight="1">
      <c r="C274" s="9"/>
      <c r="F274" s="9"/>
      <c r="G274" s="9"/>
      <c r="H274" s="17"/>
    </row>
    <row r="275" spans="3:8" ht="13.5" customHeight="1">
      <c r="C275" s="9"/>
      <c r="F275" s="9"/>
      <c r="G275" s="9"/>
      <c r="H275" s="17"/>
    </row>
    <row r="276" spans="3:8" ht="13.5" customHeight="1">
      <c r="C276" s="9"/>
      <c r="F276" s="9"/>
      <c r="G276" s="9"/>
      <c r="H276" s="17"/>
    </row>
    <row r="277" spans="3:8" ht="13.5" customHeight="1">
      <c r="C277" s="9"/>
      <c r="F277" s="9"/>
      <c r="G277" s="9"/>
      <c r="H277" s="17"/>
    </row>
    <row r="278" spans="3:8" ht="13.5" customHeight="1">
      <c r="C278" s="9"/>
      <c r="F278" s="9"/>
      <c r="G278" s="9"/>
      <c r="H278" s="17"/>
    </row>
    <row r="279" spans="3:8" ht="13.5" customHeight="1">
      <c r="C279" s="9"/>
      <c r="F279" s="9"/>
      <c r="G279" s="9"/>
      <c r="H279" s="17"/>
    </row>
    <row r="280" spans="3:8" ht="13.5" customHeight="1">
      <c r="C280" s="9"/>
      <c r="F280" s="9"/>
      <c r="G280" s="9"/>
      <c r="H280" s="17"/>
    </row>
    <row r="281" spans="3:8" ht="13.5" customHeight="1">
      <c r="C281" s="9"/>
      <c r="F281" s="9"/>
      <c r="G281" s="9"/>
      <c r="H281" s="17"/>
    </row>
    <row r="282" spans="3:8" ht="13.5" customHeight="1">
      <c r="C282" s="9"/>
      <c r="F282" s="9"/>
      <c r="G282" s="9"/>
      <c r="H282" s="17"/>
    </row>
    <row r="283" spans="3:8" ht="13.5" customHeight="1">
      <c r="C283" s="9"/>
      <c r="F283" s="9"/>
      <c r="G283" s="9"/>
      <c r="H283" s="17"/>
    </row>
    <row r="284" spans="3:8" ht="13.5" customHeight="1">
      <c r="C284" s="9"/>
      <c r="F284" s="9"/>
      <c r="G284" s="9"/>
      <c r="H284" s="17"/>
    </row>
    <row r="285" spans="3:8" ht="13.5" customHeight="1">
      <c r="C285" s="9"/>
      <c r="F285" s="9"/>
      <c r="G285" s="9"/>
      <c r="H285" s="17"/>
    </row>
    <row r="286" spans="3:8" ht="13.5" customHeight="1">
      <c r="C286" s="9"/>
      <c r="F286" s="9"/>
      <c r="G286" s="9"/>
      <c r="H286" s="17"/>
    </row>
    <row r="287" spans="3:8" ht="13.5" customHeight="1">
      <c r="C287" s="9"/>
      <c r="F287" s="9"/>
      <c r="G287" s="9"/>
      <c r="H287" s="17"/>
    </row>
    <row r="288" spans="3:8" ht="13.5" customHeight="1">
      <c r="C288" s="9"/>
      <c r="F288" s="9"/>
      <c r="G288" s="9"/>
      <c r="H288" s="17"/>
    </row>
    <row r="289" spans="3:8" ht="13.5" customHeight="1">
      <c r="C289" s="9"/>
      <c r="F289" s="9"/>
      <c r="G289" s="9"/>
      <c r="H289" s="17"/>
    </row>
    <row r="290" spans="3:8" ht="13.5" customHeight="1">
      <c r="C290" s="9"/>
      <c r="F290" s="9"/>
      <c r="G290" s="9"/>
      <c r="H290" s="17"/>
    </row>
    <row r="291" spans="3:7" ht="13.5" customHeight="1">
      <c r="C291" s="9"/>
      <c r="G291" s="9"/>
    </row>
    <row r="292" spans="3:7" ht="13.5" customHeight="1">
      <c r="C292" s="9"/>
      <c r="G292" s="9"/>
    </row>
    <row r="293" ht="13.5" customHeight="1">
      <c r="C293" s="9"/>
    </row>
    <row r="294" ht="13.5" customHeight="1">
      <c r="C294" s="9"/>
    </row>
  </sheetData>
  <sheetProtection sheet="1" objects="1" scenarios="1"/>
  <mergeCells count="40">
    <mergeCell ref="B22:B23"/>
    <mergeCell ref="C22:C23"/>
    <mergeCell ref="I34:I35"/>
    <mergeCell ref="D22:D23"/>
    <mergeCell ref="E22:E23"/>
    <mergeCell ref="F22:F23"/>
    <mergeCell ref="G22:G23"/>
    <mergeCell ref="F18:F19"/>
    <mergeCell ref="G16:G17"/>
    <mergeCell ref="F20:F21"/>
    <mergeCell ref="G18:G19"/>
    <mergeCell ref="G20:G21"/>
    <mergeCell ref="F16:F17"/>
    <mergeCell ref="B20:B21"/>
    <mergeCell ref="C20:C21"/>
    <mergeCell ref="D20:D21"/>
    <mergeCell ref="E20:E21"/>
    <mergeCell ref="B18:B19"/>
    <mergeCell ref="C18:C19"/>
    <mergeCell ref="D18:D19"/>
    <mergeCell ref="E18:E19"/>
    <mergeCell ref="B16:B17"/>
    <mergeCell ref="C16:C17"/>
    <mergeCell ref="D16:D17"/>
    <mergeCell ref="E16:E17"/>
    <mergeCell ref="G14:G15"/>
    <mergeCell ref="F12:F13"/>
    <mergeCell ref="B14:B15"/>
    <mergeCell ref="C14:C15"/>
    <mergeCell ref="D14:D15"/>
    <mergeCell ref="E14:E15"/>
    <mergeCell ref="I3:V3"/>
    <mergeCell ref="I4:V4"/>
    <mergeCell ref="B8:F9"/>
    <mergeCell ref="F14:F15"/>
    <mergeCell ref="B12:B13"/>
    <mergeCell ref="C12:C13"/>
    <mergeCell ref="D12:D13"/>
    <mergeCell ref="E12:E13"/>
    <mergeCell ref="B10:F11"/>
  </mergeCells>
  <conditionalFormatting sqref="L63:L65 O71 L71 U63:U65 U71 O63:O65 P63:Q71 R71 R63:R65 V63:V71 M63:N71 S63:T71">
    <cfRule type="expression" priority="1" dxfId="50" stopIfTrue="1">
      <formula>$L$72&lt;&gt;"入力完了"</formula>
    </cfRule>
  </conditionalFormatting>
  <conditionalFormatting sqref="T8:V12 T16:V23 T62:V62 T39:V42 T46:V51 T55:V58 T27:V35">
    <cfRule type="expression" priority="2" dxfId="50" stopIfTrue="1">
      <formula>$U$72&lt;&gt;"入力完了"</formula>
    </cfRule>
  </conditionalFormatting>
  <conditionalFormatting sqref="K8:M12 K16:M23 K62:M62 K39:M42 K46:M51 K55:M58 K27:M35 O30">
    <cfRule type="expression" priority="3" dxfId="51" stopIfTrue="1">
      <formula>$L$72&lt;&gt;"入力完了"</formula>
    </cfRule>
  </conditionalFormatting>
  <conditionalFormatting sqref="N8:P12 N16:P23 N62:P62 N39:P42 N46:P51 N55:P58 N27:P29 N31:P35 N30 P30">
    <cfRule type="expression" priority="4" dxfId="50" stopIfTrue="1">
      <formula>$O$72&lt;&gt;"入力完了"</formula>
    </cfRule>
  </conditionalFormatting>
  <conditionalFormatting sqref="Q8:S12 Q62:S62 S19:S23 Q39:S42 Q46:S51 Q55:S58 Q16:R23 S16:S17 Q27:S35">
    <cfRule type="expression" priority="5" dxfId="50" stopIfTrue="1">
      <formula>$R$72&lt;&gt;"入力完了"</formula>
    </cfRule>
  </conditionalFormatting>
  <conditionalFormatting sqref="S18">
    <cfRule type="expression" priority="6" dxfId="51"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22" display="メニューへ"/>
    <hyperlink ref="B1" location="メニュー!B22" display="メニューへ"/>
  </hyperlinks>
  <printOptions horizontalCentered="1" verticalCentered="1"/>
  <pageMargins left="0" right="0" top="0"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00390625" defaultRowHeight="13.5" customHeight="1"/>
  <cols>
    <col min="1" max="1" width="2.75390625" style="9" customWidth="1"/>
    <col min="2" max="2" width="25.75390625" style="9" customWidth="1"/>
    <col min="3" max="3" width="20.75390625" style="8" customWidth="1"/>
    <col min="4" max="5" width="20.75390625" style="9" customWidth="1"/>
    <col min="6" max="6" width="20.75390625" style="10" customWidth="1"/>
    <col min="7" max="7" width="10.625" style="10" customWidth="1"/>
    <col min="8" max="8" width="2.75390625" style="11" customWidth="1"/>
    <col min="9" max="9" width="20.75390625" style="10" customWidth="1"/>
    <col min="10" max="12" width="15.75390625" style="10" customWidth="1"/>
    <col min="13" max="13" width="15.75390625" style="12" customWidth="1"/>
    <col min="14" max="15" width="15.75390625" style="10" customWidth="1"/>
    <col min="16" max="16" width="15.75390625" style="12" customWidth="1"/>
    <col min="17" max="18" width="15.75390625" style="10" customWidth="1"/>
    <col min="19" max="19" width="15.75390625" style="12" customWidth="1"/>
    <col min="20" max="21" width="15.75390625" style="10" customWidth="1"/>
    <col min="22" max="22" width="15.75390625" style="12" customWidth="1"/>
    <col min="23" max="16384" width="9.125" style="10" customWidth="1"/>
  </cols>
  <sheetData>
    <row r="1" spans="1:22" s="33" customFormat="1" ht="13.5" customHeight="1">
      <c r="A1" s="197"/>
      <c r="B1" s="440" t="s">
        <v>19</v>
      </c>
      <c r="C1" s="336"/>
      <c r="D1" s="308"/>
      <c r="E1" s="308"/>
      <c r="F1" s="337"/>
      <c r="G1" s="337"/>
      <c r="H1" s="338"/>
      <c r="I1" s="440" t="s">
        <v>19</v>
      </c>
      <c r="J1" s="197"/>
      <c r="K1" s="337"/>
      <c r="L1" s="337"/>
      <c r="M1" s="339"/>
      <c r="N1" s="337"/>
      <c r="O1" s="337"/>
      <c r="P1" s="339"/>
      <c r="Q1" s="337"/>
      <c r="R1" s="337"/>
      <c r="S1" s="339"/>
      <c r="T1" s="337"/>
      <c r="U1" s="337"/>
      <c r="V1" s="339"/>
    </row>
    <row r="2" spans="1:22" s="13" customFormat="1" ht="13.5" customHeight="1">
      <c r="A2" s="104"/>
      <c r="B2" s="104"/>
      <c r="C2" s="340"/>
      <c r="D2" s="104"/>
      <c r="E2" s="104"/>
      <c r="F2" s="108"/>
      <c r="G2" s="108"/>
      <c r="H2" s="341"/>
      <c r="I2" s="342"/>
      <c r="J2" s="342"/>
      <c r="K2" s="342"/>
      <c r="L2" s="342"/>
      <c r="M2" s="343"/>
      <c r="N2" s="342"/>
      <c r="O2" s="342"/>
      <c r="P2" s="343"/>
      <c r="Q2" s="342"/>
      <c r="R2" s="342"/>
      <c r="S2" s="343"/>
      <c r="T2" s="342"/>
      <c r="U2" s="342"/>
      <c r="V2" s="343"/>
    </row>
    <row r="3" spans="1:22" ht="13.5" customHeight="1">
      <c r="A3" s="344"/>
      <c r="B3" s="342"/>
      <c r="C3" s="342"/>
      <c r="D3" s="342"/>
      <c r="E3" s="342"/>
      <c r="F3" s="342"/>
      <c r="G3" s="342"/>
      <c r="H3" s="345"/>
      <c r="I3" s="572" t="str">
        <f>"期　別　計　画　実　績　比　較　表　（"&amp;B10&amp;"）"</f>
        <v>期　別　計　画　実　績　比　較　表　（Ｄ社）</v>
      </c>
      <c r="J3" s="572"/>
      <c r="K3" s="572"/>
      <c r="L3" s="572"/>
      <c r="M3" s="572"/>
      <c r="N3" s="572"/>
      <c r="O3" s="572"/>
      <c r="P3" s="572"/>
      <c r="Q3" s="572"/>
      <c r="R3" s="572"/>
      <c r="S3" s="572"/>
      <c r="T3" s="572"/>
      <c r="U3" s="572"/>
      <c r="V3" s="572"/>
    </row>
    <row r="4" spans="1:22" ht="13.5" customHeight="1">
      <c r="A4" s="344"/>
      <c r="B4" s="342"/>
      <c r="C4" s="342"/>
      <c r="D4" s="342"/>
      <c r="E4" s="342"/>
      <c r="F4" s="342"/>
      <c r="G4" s="342"/>
      <c r="H4" s="345"/>
      <c r="I4" s="573"/>
      <c r="J4" s="573"/>
      <c r="K4" s="573"/>
      <c r="L4" s="573"/>
      <c r="M4" s="573"/>
      <c r="N4" s="573"/>
      <c r="O4" s="573"/>
      <c r="P4" s="573"/>
      <c r="Q4" s="573"/>
      <c r="R4" s="573"/>
      <c r="S4" s="573"/>
      <c r="T4" s="573"/>
      <c r="U4" s="573"/>
      <c r="V4" s="573"/>
    </row>
    <row r="5" spans="1:22" ht="13.5" customHeight="1">
      <c r="A5" s="104"/>
      <c r="B5" s="346" t="s">
        <v>296</v>
      </c>
      <c r="C5" s="346"/>
      <c r="D5" s="346"/>
      <c r="E5" s="346"/>
      <c r="F5" s="108"/>
      <c r="G5" s="345"/>
      <c r="H5" s="347"/>
      <c r="I5" s="348"/>
      <c r="J5" s="348"/>
      <c r="K5" s="348"/>
      <c r="L5" s="349"/>
      <c r="M5" s="350"/>
      <c r="N5" s="348"/>
      <c r="O5" s="349"/>
      <c r="P5" s="350"/>
      <c r="Q5" s="348"/>
      <c r="R5" s="349"/>
      <c r="S5" s="350"/>
      <c r="T5" s="348"/>
      <c r="U5" s="349"/>
      <c r="V5" s="350"/>
    </row>
    <row r="6" spans="1:22" ht="13.5" customHeight="1">
      <c r="A6" s="104"/>
      <c r="B6" s="351" t="s">
        <v>104</v>
      </c>
      <c r="C6" s="346"/>
      <c r="D6" s="346"/>
      <c r="E6" s="346"/>
      <c r="F6" s="108"/>
      <c r="G6" s="347"/>
      <c r="H6" s="347"/>
      <c r="I6" s="352" t="s">
        <v>112</v>
      </c>
      <c r="J6" s="303"/>
      <c r="K6" s="302"/>
      <c r="L6" s="353" t="str">
        <f>L64</f>
        <v>第Ⅰ期</v>
      </c>
      <c r="M6" s="304"/>
      <c r="N6" s="302"/>
      <c r="O6" s="353" t="str">
        <f>O64</f>
        <v>第Ⅱ期</v>
      </c>
      <c r="P6" s="304"/>
      <c r="Q6" s="302"/>
      <c r="R6" s="353" t="str">
        <f>R64</f>
        <v>第Ⅲ期</v>
      </c>
      <c r="S6" s="304"/>
      <c r="T6" s="302"/>
      <c r="U6" s="353" t="str">
        <f>U64</f>
        <v>第Ⅳ期</v>
      </c>
      <c r="V6" s="304"/>
    </row>
    <row r="7" spans="1:22" ht="13.5" customHeight="1">
      <c r="A7" s="104"/>
      <c r="B7" s="346"/>
      <c r="C7" s="346"/>
      <c r="D7" s="346"/>
      <c r="E7" s="346"/>
      <c r="F7" s="108"/>
      <c r="G7" s="347"/>
      <c r="H7" s="354"/>
      <c r="I7" s="355"/>
      <c r="J7" s="356"/>
      <c r="K7" s="357" t="s">
        <v>158</v>
      </c>
      <c r="L7" s="358" t="s">
        <v>159</v>
      </c>
      <c r="M7" s="359" t="s">
        <v>161</v>
      </c>
      <c r="N7" s="357" t="s">
        <v>179</v>
      </c>
      <c r="O7" s="358" t="s">
        <v>180</v>
      </c>
      <c r="P7" s="359" t="s">
        <v>161</v>
      </c>
      <c r="Q7" s="357" t="s">
        <v>179</v>
      </c>
      <c r="R7" s="358" t="s">
        <v>180</v>
      </c>
      <c r="S7" s="359" t="s">
        <v>161</v>
      </c>
      <c r="T7" s="357" t="s">
        <v>179</v>
      </c>
      <c r="U7" s="358" t="s">
        <v>180</v>
      </c>
      <c r="V7" s="359" t="s">
        <v>161</v>
      </c>
    </row>
    <row r="8" spans="1:23" ht="13.5" customHeight="1">
      <c r="A8" s="104"/>
      <c r="B8" s="594" t="s">
        <v>105</v>
      </c>
      <c r="C8" s="595"/>
      <c r="D8" s="595"/>
      <c r="E8" s="595"/>
      <c r="F8" s="596"/>
      <c r="G8" s="108"/>
      <c r="H8" s="354"/>
      <c r="I8" s="360" t="s">
        <v>113</v>
      </c>
      <c r="J8" s="304"/>
      <c r="K8" s="40">
        <f>L66</f>
        <v>0</v>
      </c>
      <c r="L8" s="41" t="e">
        <f>RANK(L32,L83:L86)</f>
        <v>#N/A</v>
      </c>
      <c r="M8" s="42" t="e">
        <f>IF(K8-L8=0,"±0 ",K8-L8)</f>
        <v>#N/A</v>
      </c>
      <c r="N8" s="40">
        <f>O66</f>
        <v>0</v>
      </c>
      <c r="O8" s="41" t="e">
        <f>RANK(O32,O83:O86)</f>
        <v>#N/A</v>
      </c>
      <c r="P8" s="42" t="e">
        <f>IF(N8-O8=0,"±0 ",N8-O8)</f>
        <v>#N/A</v>
      </c>
      <c r="Q8" s="40">
        <f>R66</f>
        <v>0</v>
      </c>
      <c r="R8" s="41" t="e">
        <f>RANK(R32,R83:R86)</f>
        <v>#N/A</v>
      </c>
      <c r="S8" s="42" t="e">
        <f>IF(Q8-R8=0,"±0 ",Q8-R8)</f>
        <v>#N/A</v>
      </c>
      <c r="T8" s="40">
        <f>U66</f>
        <v>0</v>
      </c>
      <c r="U8" s="41" t="e">
        <f>RANK(U32,U83:U86)</f>
        <v>#N/A</v>
      </c>
      <c r="V8" s="43" t="e">
        <f>IF(T8-U8=0,"±0 ",T8-U8)</f>
        <v>#N/A</v>
      </c>
      <c r="W8" s="14"/>
    </row>
    <row r="9" spans="1:22" ht="13.5" customHeight="1">
      <c r="A9" s="104"/>
      <c r="B9" s="597"/>
      <c r="C9" s="598"/>
      <c r="D9" s="598"/>
      <c r="E9" s="598"/>
      <c r="F9" s="599"/>
      <c r="G9" s="108"/>
      <c r="H9" s="105"/>
      <c r="I9" s="360" t="s">
        <v>114</v>
      </c>
      <c r="J9" s="304"/>
      <c r="K9" s="44">
        <f>L67</f>
        <v>0</v>
      </c>
      <c r="L9" s="45">
        <f>L49</f>
        <v>200</v>
      </c>
      <c r="M9" s="46">
        <f>IF(L9-K9=0,"±0 ",L9-K9)</f>
        <v>200</v>
      </c>
      <c r="N9" s="44">
        <f>O67</f>
        <v>0</v>
      </c>
      <c r="O9" s="45">
        <f>O49</f>
        <v>300</v>
      </c>
      <c r="P9" s="46">
        <f>IF(O9-N9=0,"±0 ",O9-N9)</f>
        <v>300</v>
      </c>
      <c r="Q9" s="44">
        <f>R67</f>
        <v>0</v>
      </c>
      <c r="R9" s="45">
        <f>R49</f>
        <v>400</v>
      </c>
      <c r="S9" s="46">
        <f>IF(R9-Q9=0,"±0 ",R9-Q9)</f>
        <v>400</v>
      </c>
      <c r="T9" s="44">
        <f>U67</f>
        <v>0</v>
      </c>
      <c r="U9" s="45">
        <f>U49</f>
        <v>300</v>
      </c>
      <c r="V9" s="47">
        <f>IF(U9-T9=0,"±0 ",U9-T9)</f>
        <v>300</v>
      </c>
    </row>
    <row r="10" spans="1:22" ht="13.5" customHeight="1">
      <c r="A10" s="104"/>
      <c r="B10" s="594" t="str">
        <f>'配布資料（グループ用）'!F14</f>
        <v>Ｄ社</v>
      </c>
      <c r="C10" s="595"/>
      <c r="D10" s="595"/>
      <c r="E10" s="595"/>
      <c r="F10" s="596"/>
      <c r="G10" s="361"/>
      <c r="H10" s="354"/>
      <c r="I10" s="360" t="s">
        <v>115</v>
      </c>
      <c r="J10" s="94"/>
      <c r="K10" s="44">
        <f>L68</f>
        <v>0</v>
      </c>
      <c r="L10" s="45">
        <f>K10</f>
        <v>0</v>
      </c>
      <c r="M10" s="48" t="s">
        <v>160</v>
      </c>
      <c r="N10" s="44">
        <f>O68</f>
        <v>0</v>
      </c>
      <c r="O10" s="45">
        <f>N10</f>
        <v>0</v>
      </c>
      <c r="P10" s="48" t="s">
        <v>160</v>
      </c>
      <c r="Q10" s="44">
        <f>R68</f>
        <v>0</v>
      </c>
      <c r="R10" s="45">
        <f>Q10</f>
        <v>0</v>
      </c>
      <c r="S10" s="48" t="s">
        <v>160</v>
      </c>
      <c r="T10" s="44">
        <f>U68</f>
        <v>0</v>
      </c>
      <c r="U10" s="45">
        <f>T10</f>
        <v>0</v>
      </c>
      <c r="V10" s="49" t="s">
        <v>160</v>
      </c>
    </row>
    <row r="11" spans="1:22" ht="13.5" customHeight="1">
      <c r="A11" s="104"/>
      <c r="B11" s="597"/>
      <c r="C11" s="598"/>
      <c r="D11" s="598"/>
      <c r="E11" s="598"/>
      <c r="F11" s="599"/>
      <c r="G11" s="361"/>
      <c r="H11" s="354"/>
      <c r="I11" s="360" t="s">
        <v>116</v>
      </c>
      <c r="J11" s="94"/>
      <c r="K11" s="44">
        <f>L69</f>
        <v>0</v>
      </c>
      <c r="L11" s="45">
        <f>K11</f>
        <v>0</v>
      </c>
      <c r="M11" s="48" t="s">
        <v>160</v>
      </c>
      <c r="N11" s="44">
        <f>O69</f>
        <v>0</v>
      </c>
      <c r="O11" s="45">
        <f>N11</f>
        <v>0</v>
      </c>
      <c r="P11" s="48" t="s">
        <v>160</v>
      </c>
      <c r="Q11" s="44">
        <f>R69</f>
        <v>0</v>
      </c>
      <c r="R11" s="45">
        <f>Q11</f>
        <v>0</v>
      </c>
      <c r="S11" s="48" t="s">
        <v>160</v>
      </c>
      <c r="T11" s="44">
        <f>U69</f>
        <v>0</v>
      </c>
      <c r="U11" s="45">
        <f>T11</f>
        <v>0</v>
      </c>
      <c r="V11" s="49" t="s">
        <v>160</v>
      </c>
    </row>
    <row r="12" spans="1:22" ht="13.5" customHeight="1">
      <c r="A12" s="104"/>
      <c r="B12" s="600"/>
      <c r="C12" s="602" t="s">
        <v>44</v>
      </c>
      <c r="D12" s="602" t="s">
        <v>45</v>
      </c>
      <c r="E12" s="602" t="s">
        <v>46</v>
      </c>
      <c r="F12" s="602" t="s">
        <v>47</v>
      </c>
      <c r="G12" s="361"/>
      <c r="H12" s="362"/>
      <c r="I12" s="360" t="s">
        <v>117</v>
      </c>
      <c r="J12" s="94"/>
      <c r="K12" s="44">
        <f>L70</f>
        <v>0</v>
      </c>
      <c r="L12" s="45">
        <f>K12</f>
        <v>0</v>
      </c>
      <c r="M12" s="48" t="s">
        <v>160</v>
      </c>
      <c r="N12" s="44">
        <f>O70</f>
        <v>0</v>
      </c>
      <c r="O12" s="45">
        <f>N12</f>
        <v>0</v>
      </c>
      <c r="P12" s="48" t="s">
        <v>160</v>
      </c>
      <c r="Q12" s="44">
        <f>R70</f>
        <v>0</v>
      </c>
      <c r="R12" s="45">
        <f>Q12</f>
        <v>0</v>
      </c>
      <c r="S12" s="48" t="s">
        <v>160</v>
      </c>
      <c r="T12" s="44">
        <f>U70</f>
        <v>0</v>
      </c>
      <c r="U12" s="45">
        <f>T12</f>
        <v>0</v>
      </c>
      <c r="V12" s="49" t="s">
        <v>160</v>
      </c>
    </row>
    <row r="13" spans="1:22" ht="13.5" customHeight="1">
      <c r="A13" s="104"/>
      <c r="B13" s="601"/>
      <c r="C13" s="602"/>
      <c r="D13" s="602"/>
      <c r="E13" s="602"/>
      <c r="F13" s="602"/>
      <c r="G13" s="361"/>
      <c r="H13" s="362"/>
      <c r="I13" s="363"/>
      <c r="J13" s="363"/>
      <c r="K13" s="363"/>
      <c r="L13" s="363"/>
      <c r="M13" s="364"/>
      <c r="N13" s="363"/>
      <c r="O13" s="363"/>
      <c r="P13" s="364"/>
      <c r="Q13" s="363"/>
      <c r="R13" s="363"/>
      <c r="S13" s="364"/>
      <c r="T13" s="363"/>
      <c r="U13" s="363"/>
      <c r="V13" s="364"/>
    </row>
    <row r="14" spans="1:22" ht="13.5" customHeight="1">
      <c r="A14" s="104"/>
      <c r="B14" s="569" t="s">
        <v>106</v>
      </c>
      <c r="C14" s="554"/>
      <c r="D14" s="554"/>
      <c r="E14" s="554"/>
      <c r="F14" s="554"/>
      <c r="G14" s="556" t="s">
        <v>111</v>
      </c>
      <c r="H14" s="362"/>
      <c r="I14" s="352" t="s">
        <v>118</v>
      </c>
      <c r="J14" s="303"/>
      <c r="K14" s="302"/>
      <c r="L14" s="353" t="str">
        <f>L6</f>
        <v>第Ⅰ期</v>
      </c>
      <c r="M14" s="304"/>
      <c r="N14" s="302"/>
      <c r="O14" s="353" t="str">
        <f>O6</f>
        <v>第Ⅱ期</v>
      </c>
      <c r="P14" s="304"/>
      <c r="Q14" s="302"/>
      <c r="R14" s="353" t="str">
        <f>R6</f>
        <v>第Ⅲ期</v>
      </c>
      <c r="S14" s="304"/>
      <c r="T14" s="302"/>
      <c r="U14" s="353" t="str">
        <f>U6</f>
        <v>第Ⅳ期</v>
      </c>
      <c r="V14" s="304"/>
    </row>
    <row r="15" spans="1:22" ht="13.5" customHeight="1">
      <c r="A15" s="104"/>
      <c r="B15" s="570"/>
      <c r="C15" s="568"/>
      <c r="D15" s="568"/>
      <c r="E15" s="568"/>
      <c r="F15" s="568"/>
      <c r="G15" s="556"/>
      <c r="H15" s="362"/>
      <c r="I15" s="355"/>
      <c r="J15" s="356"/>
      <c r="K15" s="357" t="s">
        <v>158</v>
      </c>
      <c r="L15" s="358" t="s">
        <v>159</v>
      </c>
      <c r="M15" s="359" t="s">
        <v>161</v>
      </c>
      <c r="N15" s="357" t="s">
        <v>179</v>
      </c>
      <c r="O15" s="358" t="s">
        <v>180</v>
      </c>
      <c r="P15" s="359" t="s">
        <v>161</v>
      </c>
      <c r="Q15" s="357" t="s">
        <v>179</v>
      </c>
      <c r="R15" s="358" t="s">
        <v>180</v>
      </c>
      <c r="S15" s="359" t="s">
        <v>161</v>
      </c>
      <c r="T15" s="357" t="s">
        <v>179</v>
      </c>
      <c r="U15" s="358" t="s">
        <v>180</v>
      </c>
      <c r="V15" s="359" t="s">
        <v>161</v>
      </c>
    </row>
    <row r="16" spans="1:22" ht="13.5" customHeight="1">
      <c r="A16" s="104"/>
      <c r="B16" s="569" t="s">
        <v>107</v>
      </c>
      <c r="C16" s="554"/>
      <c r="D16" s="554"/>
      <c r="E16" s="554"/>
      <c r="F16" s="554"/>
      <c r="G16" s="556" t="s">
        <v>111</v>
      </c>
      <c r="H16" s="362"/>
      <c r="I16" s="365" t="s">
        <v>119</v>
      </c>
      <c r="J16" s="366"/>
      <c r="K16" s="50">
        <f>K11*K9</f>
        <v>0</v>
      </c>
      <c r="L16" s="51">
        <f>L11*L48</f>
        <v>0</v>
      </c>
      <c r="M16" s="52" t="str">
        <f aca="true" t="shared" si="0" ref="M16:M21">IF(L16-K16=0,"±0 ",L16-K16)</f>
        <v>±0 </v>
      </c>
      <c r="N16" s="50">
        <f>N11*N9</f>
        <v>0</v>
      </c>
      <c r="O16" s="51">
        <f>O11*O48</f>
        <v>0</v>
      </c>
      <c r="P16" s="52" t="str">
        <f aca="true" t="shared" si="1" ref="P16:P22">IF(O16-N16=0,"±0 ",O16-N16)</f>
        <v>±0 </v>
      </c>
      <c r="Q16" s="50">
        <f>Q11*Q9</f>
        <v>0</v>
      </c>
      <c r="R16" s="51">
        <f>R11*R48</f>
        <v>0</v>
      </c>
      <c r="S16" s="52" t="str">
        <f aca="true" t="shared" si="2" ref="S16:S22">IF(R16-Q16=0,"±0 ",R16-Q16)</f>
        <v>±0 </v>
      </c>
      <c r="T16" s="50">
        <f>T11*T9</f>
        <v>0</v>
      </c>
      <c r="U16" s="51">
        <f>U11*U48</f>
        <v>0</v>
      </c>
      <c r="V16" s="53" t="str">
        <f>IF(U16-T16=0,"±0 ",U16-T16)</f>
        <v>±0 </v>
      </c>
    </row>
    <row r="17" spans="1:22" ht="13.5" customHeight="1">
      <c r="A17" s="104"/>
      <c r="B17" s="570"/>
      <c r="C17" s="555"/>
      <c r="D17" s="568"/>
      <c r="E17" s="568"/>
      <c r="F17" s="568"/>
      <c r="G17" s="556"/>
      <c r="H17" s="362"/>
      <c r="I17" s="365" t="s">
        <v>120</v>
      </c>
      <c r="J17" s="366"/>
      <c r="K17" s="50">
        <f>'配布資料（グループ用）'!$F$19*K48</f>
        <v>0</v>
      </c>
      <c r="L17" s="51">
        <f>'配布資料（グループ用）'!$F$19*L48</f>
        <v>0</v>
      </c>
      <c r="M17" s="52" t="str">
        <f t="shared" si="0"/>
        <v>±0 </v>
      </c>
      <c r="N17" s="50">
        <f>'配布資料（グループ用）'!$F$19*N48</f>
        <v>0</v>
      </c>
      <c r="O17" s="51">
        <f>'配布資料（グループ用）'!$F$19*O48</f>
        <v>0</v>
      </c>
      <c r="P17" s="52" t="str">
        <f t="shared" si="1"/>
        <v>±0 </v>
      </c>
      <c r="Q17" s="50">
        <f>'配布資料（グループ用）'!$F$19*Q48</f>
        <v>0</v>
      </c>
      <c r="R17" s="51">
        <f>'配布資料（グループ用）'!$F$19*R48</f>
        <v>0</v>
      </c>
      <c r="S17" s="56" t="str">
        <f t="shared" si="2"/>
        <v>±0 </v>
      </c>
      <c r="T17" s="50">
        <f>'配布資料（グループ用）'!$F$19*T48</f>
        <v>0</v>
      </c>
      <c r="U17" s="51">
        <f>'配布資料（グループ用）'!$F$19*U48</f>
        <v>0</v>
      </c>
      <c r="V17" s="53" t="str">
        <f aca="true" t="shared" si="3" ref="V17:V22">IF(T17-U17=0,"±0 ",T17-U17)</f>
        <v>±0 </v>
      </c>
    </row>
    <row r="18" spans="1:22" ht="13.5" customHeight="1">
      <c r="A18" s="104"/>
      <c r="B18" s="569" t="s">
        <v>108</v>
      </c>
      <c r="C18" s="554"/>
      <c r="D18" s="554"/>
      <c r="E18" s="554"/>
      <c r="F18" s="554"/>
      <c r="G18" s="556" t="s">
        <v>111</v>
      </c>
      <c r="H18" s="362"/>
      <c r="I18" s="365" t="s">
        <v>121</v>
      </c>
      <c r="J18" s="366"/>
      <c r="K18" s="50">
        <f>'配布資料（グループ用）'!$F$33*'配布資料（グループ用）'!$F$32</f>
        <v>3000000</v>
      </c>
      <c r="L18" s="51">
        <f>'配布資料（グループ用）'!$F$33*'配布資料（グループ用）'!$F$32</f>
        <v>3000000</v>
      </c>
      <c r="M18" s="52" t="str">
        <f t="shared" si="0"/>
        <v>±0 </v>
      </c>
      <c r="N18" s="50">
        <f>'配布資料（グループ用）'!$F$33*'配布資料（グループ用）'!$F$32</f>
        <v>3000000</v>
      </c>
      <c r="O18" s="51">
        <f>'配布資料（グループ用）'!$F$33*'配布資料（グループ用）'!$F$32</f>
        <v>3000000</v>
      </c>
      <c r="P18" s="52" t="str">
        <f t="shared" si="1"/>
        <v>±0 </v>
      </c>
      <c r="Q18" s="50">
        <f>'配布資料（グループ用）'!$F$33*'配布資料（グループ用）'!$F$32</f>
        <v>3000000</v>
      </c>
      <c r="R18" s="51">
        <f>'配布資料（グループ用）'!$F$33*'配布資料（グループ用）'!$F$32</f>
        <v>3000000</v>
      </c>
      <c r="S18" s="61" t="str">
        <f t="shared" si="2"/>
        <v>±0 </v>
      </c>
      <c r="T18" s="50">
        <f>'配布資料（グループ用）'!$F$33*'配布資料（グループ用）'!$F$32</f>
        <v>3000000</v>
      </c>
      <c r="U18" s="51">
        <f>'配布資料（グループ用）'!$F$33*'配布資料（グループ用）'!$F$32</f>
        <v>3000000</v>
      </c>
      <c r="V18" s="53" t="str">
        <f t="shared" si="3"/>
        <v>±0 </v>
      </c>
    </row>
    <row r="19" spans="1:22" ht="13.5" customHeight="1">
      <c r="A19" s="104"/>
      <c r="B19" s="570"/>
      <c r="C19" s="555"/>
      <c r="D19" s="555"/>
      <c r="E19" s="555"/>
      <c r="F19" s="555"/>
      <c r="G19" s="556"/>
      <c r="H19" s="362"/>
      <c r="I19" s="365" t="s">
        <v>122</v>
      </c>
      <c r="J19" s="366"/>
      <c r="K19" s="50">
        <f>K12</f>
        <v>0</v>
      </c>
      <c r="L19" s="51">
        <f>L12</f>
        <v>0</v>
      </c>
      <c r="M19" s="52" t="str">
        <f t="shared" si="0"/>
        <v>±0 </v>
      </c>
      <c r="N19" s="50">
        <f>N12</f>
        <v>0</v>
      </c>
      <c r="O19" s="51">
        <f>O12</f>
        <v>0</v>
      </c>
      <c r="P19" s="52" t="str">
        <f t="shared" si="1"/>
        <v>±0 </v>
      </c>
      <c r="Q19" s="50">
        <f>Q12</f>
        <v>0</v>
      </c>
      <c r="R19" s="51">
        <f>R12</f>
        <v>0</v>
      </c>
      <c r="S19" s="62" t="str">
        <f t="shared" si="2"/>
        <v>±0 </v>
      </c>
      <c r="T19" s="50">
        <f>T12</f>
        <v>0</v>
      </c>
      <c r="U19" s="51">
        <f>U12</f>
        <v>0</v>
      </c>
      <c r="V19" s="53" t="str">
        <f t="shared" si="3"/>
        <v>±0 </v>
      </c>
    </row>
    <row r="20" spans="1:22" ht="13.5" customHeight="1">
      <c r="A20" s="104"/>
      <c r="B20" s="566" t="s">
        <v>109</v>
      </c>
      <c r="C20" s="554"/>
      <c r="D20" s="554"/>
      <c r="E20" s="554"/>
      <c r="F20" s="554"/>
      <c r="G20" s="556" t="s">
        <v>111</v>
      </c>
      <c r="H20" s="362"/>
      <c r="I20" s="365" t="s">
        <v>123</v>
      </c>
      <c r="J20" s="366"/>
      <c r="K20" s="50">
        <f>'配布資料（グループ用）'!$F$35</f>
        <v>300000</v>
      </c>
      <c r="L20" s="51">
        <f>'配布資料（グループ用）'!$F$35</f>
        <v>300000</v>
      </c>
      <c r="M20" s="52" t="str">
        <f t="shared" si="0"/>
        <v>±0 </v>
      </c>
      <c r="N20" s="50">
        <f>'配布資料（グループ用）'!$F$35</f>
        <v>300000</v>
      </c>
      <c r="O20" s="51">
        <f>'配布資料（グループ用）'!$F$35</f>
        <v>300000</v>
      </c>
      <c r="P20" s="52" t="str">
        <f t="shared" si="1"/>
        <v>±0 </v>
      </c>
      <c r="Q20" s="50">
        <f>'配布資料（グループ用）'!$F$35</f>
        <v>300000</v>
      </c>
      <c r="R20" s="51">
        <f>'配布資料（グループ用）'!$F$35</f>
        <v>300000</v>
      </c>
      <c r="S20" s="52" t="str">
        <f t="shared" si="2"/>
        <v>±0 </v>
      </c>
      <c r="T20" s="50">
        <f>'配布資料（グループ用）'!$F$35</f>
        <v>300000</v>
      </c>
      <c r="U20" s="51">
        <f>'配布資料（グループ用）'!$F$35</f>
        <v>300000</v>
      </c>
      <c r="V20" s="53" t="str">
        <f t="shared" si="3"/>
        <v>±0 </v>
      </c>
    </row>
    <row r="21" spans="1:22" ht="13.5" customHeight="1">
      <c r="A21" s="104"/>
      <c r="B21" s="567"/>
      <c r="C21" s="555"/>
      <c r="D21" s="555"/>
      <c r="E21" s="555"/>
      <c r="F21" s="555"/>
      <c r="G21" s="556"/>
      <c r="H21" s="362"/>
      <c r="I21" s="368" t="s">
        <v>124</v>
      </c>
      <c r="J21" s="369"/>
      <c r="K21" s="74">
        <f>K30*'配布資料（グループ用）'!$F$38/100</f>
        <v>0</v>
      </c>
      <c r="L21" s="75">
        <f>L30*'配布資料（グループ用）'!$F$38/100</f>
        <v>0</v>
      </c>
      <c r="M21" s="47" t="str">
        <f t="shared" si="0"/>
        <v>±0 </v>
      </c>
      <c r="N21" s="74">
        <f>N30*'配布資料（グループ用）'!$F$38/100</f>
        <v>134042.58</v>
      </c>
      <c r="O21" s="75">
        <f>O30*'配布資料（グループ用）'!$F$38/100</f>
        <v>134042.58</v>
      </c>
      <c r="P21" s="47" t="str">
        <f t="shared" si="1"/>
        <v>±0 </v>
      </c>
      <c r="Q21" s="74">
        <f>Q30*'配布資料（グループ用）'!$F$38/100</f>
        <v>353236.8</v>
      </c>
      <c r="R21" s="75">
        <f>R30*'配布資料（グループ用）'!$F$38/100</f>
        <v>353236.8</v>
      </c>
      <c r="S21" s="47" t="str">
        <f t="shared" si="2"/>
        <v>±0 </v>
      </c>
      <c r="T21" s="74">
        <f>T30*'配布資料（グループ用）'!$F$38/100</f>
        <v>586422.12</v>
      </c>
      <c r="U21" s="75">
        <f>U30*'配布資料（グループ用）'!$F$38/100</f>
        <v>586422.12</v>
      </c>
      <c r="V21" s="76" t="str">
        <f t="shared" si="3"/>
        <v>±0 </v>
      </c>
    </row>
    <row r="22" spans="1:22" ht="13.5" customHeight="1">
      <c r="A22" s="104"/>
      <c r="B22" s="566" t="s">
        <v>110</v>
      </c>
      <c r="C22" s="557"/>
      <c r="D22" s="557"/>
      <c r="E22" s="557"/>
      <c r="F22" s="557"/>
      <c r="G22" s="556" t="s">
        <v>111</v>
      </c>
      <c r="H22" s="367"/>
      <c r="I22" s="368" t="s">
        <v>125</v>
      </c>
      <c r="J22" s="369"/>
      <c r="K22" s="58">
        <f>K16-K17-K18-K19-K20-K21</f>
        <v>-3300000</v>
      </c>
      <c r="L22" s="59">
        <f>L16-L17-L18-L19-L20-L21</f>
        <v>-3300000</v>
      </c>
      <c r="M22" s="47" t="str">
        <f>IF(L22-K22=0,"±0 ",L22-K22)</f>
        <v>±0 </v>
      </c>
      <c r="N22" s="58">
        <f>N16-N17-N18-N19-N20-N21</f>
        <v>-3434042.58</v>
      </c>
      <c r="O22" s="59">
        <f>O16-O17-O18-O19-O20-O21</f>
        <v>-3434042.58</v>
      </c>
      <c r="P22" s="47" t="str">
        <f t="shared" si="1"/>
        <v>±0 </v>
      </c>
      <c r="Q22" s="58">
        <f>Q16-Q17-Q18-Q19-Q20-Q21</f>
        <v>-3653236.8</v>
      </c>
      <c r="R22" s="59">
        <f>R16-R17-R18-R19-R20-R21</f>
        <v>-3653236.8</v>
      </c>
      <c r="S22" s="47" t="str">
        <f t="shared" si="2"/>
        <v>±0 </v>
      </c>
      <c r="T22" s="58">
        <f>T16-T17-T18-T19-T20-T21</f>
        <v>-3886422.12</v>
      </c>
      <c r="U22" s="59">
        <f>U16-U17-U18-U19-U20-U21</f>
        <v>-3886422.12</v>
      </c>
      <c r="V22" s="60" t="str">
        <f t="shared" si="3"/>
        <v>±0 </v>
      </c>
    </row>
    <row r="23" spans="1:22" ht="13.5" customHeight="1">
      <c r="A23" s="104"/>
      <c r="B23" s="567"/>
      <c r="C23" s="557"/>
      <c r="D23" s="557"/>
      <c r="E23" s="557"/>
      <c r="F23" s="557"/>
      <c r="G23" s="556"/>
      <c r="H23" s="105"/>
      <c r="I23" s="370" t="s">
        <v>126</v>
      </c>
      <c r="J23" s="94"/>
      <c r="K23" s="450" t="str">
        <f>IF(K22&lt;0,"当期赤字！","")</f>
        <v>当期赤字！</v>
      </c>
      <c r="L23" s="451" t="str">
        <f>IF(L22&lt;0,"当期赤字！","")</f>
        <v>当期赤字！</v>
      </c>
      <c r="M23" s="452"/>
      <c r="N23" s="450" t="str">
        <f>IF(N22&lt;0,"当期赤字！","")</f>
        <v>当期赤字！</v>
      </c>
      <c r="O23" s="451" t="str">
        <f>IF(O22&lt;0,"当期赤字！","")</f>
        <v>当期赤字！</v>
      </c>
      <c r="P23" s="452"/>
      <c r="Q23" s="450" t="str">
        <f>IF(Q22&lt;0,"当期赤字！","")</f>
        <v>当期赤字！</v>
      </c>
      <c r="R23" s="451" t="str">
        <f>IF(R22&lt;0,"当期赤字！","")</f>
        <v>当期赤字！</v>
      </c>
      <c r="S23" s="452"/>
      <c r="T23" s="450" t="str">
        <f>IF(T22&lt;0,"当期赤字！","")</f>
        <v>当期赤字！</v>
      </c>
      <c r="U23" s="451" t="str">
        <f>IF(U22&lt;0,"当期赤字！","")</f>
        <v>当期赤字！</v>
      </c>
      <c r="V23" s="453"/>
    </row>
    <row r="24" spans="1:22" ht="13.5" customHeight="1">
      <c r="A24" s="104"/>
      <c r="B24" s="387"/>
      <c r="C24" s="387"/>
      <c r="D24" s="387"/>
      <c r="E24" s="387"/>
      <c r="F24" s="387"/>
      <c r="G24" s="108"/>
      <c r="H24" s="105"/>
      <c r="I24" s="363"/>
      <c r="J24" s="363"/>
      <c r="K24" s="363"/>
      <c r="L24" s="363"/>
      <c r="M24" s="364"/>
      <c r="N24" s="363"/>
      <c r="O24" s="363"/>
      <c r="P24" s="364"/>
      <c r="Q24" s="363"/>
      <c r="R24" s="363"/>
      <c r="S24" s="364"/>
      <c r="T24" s="363"/>
      <c r="U24" s="363"/>
      <c r="V24" s="364"/>
    </row>
    <row r="25" spans="1:22" ht="13.5" customHeight="1">
      <c r="A25" s="104"/>
      <c r="B25" s="104"/>
      <c r="C25" s="340"/>
      <c r="D25" s="104"/>
      <c r="E25" s="104"/>
      <c r="F25" s="104"/>
      <c r="G25" s="108"/>
      <c r="H25" s="105"/>
      <c r="I25" s="371" t="s">
        <v>127</v>
      </c>
      <c r="J25" s="303"/>
      <c r="K25" s="302"/>
      <c r="L25" s="353" t="str">
        <f>L6</f>
        <v>第Ⅰ期</v>
      </c>
      <c r="M25" s="304"/>
      <c r="N25" s="302"/>
      <c r="O25" s="353" t="str">
        <f>O6</f>
        <v>第Ⅱ期</v>
      </c>
      <c r="P25" s="304"/>
      <c r="Q25" s="302"/>
      <c r="R25" s="353" t="str">
        <f>R6</f>
        <v>第Ⅲ期</v>
      </c>
      <c r="S25" s="304"/>
      <c r="T25" s="302"/>
      <c r="U25" s="353" t="str">
        <f>U6</f>
        <v>第Ⅳ期</v>
      </c>
      <c r="V25" s="304"/>
    </row>
    <row r="26" spans="1:22" ht="13.5" customHeight="1">
      <c r="A26" s="104"/>
      <c r="B26" s="205"/>
      <c r="C26" s="205"/>
      <c r="D26" s="205"/>
      <c r="E26" s="205"/>
      <c r="F26" s="205"/>
      <c r="G26" s="105"/>
      <c r="H26" s="105"/>
      <c r="I26" s="372"/>
      <c r="J26" s="373" t="s">
        <v>128</v>
      </c>
      <c r="K26" s="357" t="s">
        <v>212</v>
      </c>
      <c r="L26" s="358" t="s">
        <v>213</v>
      </c>
      <c r="M26" s="359" t="s">
        <v>161</v>
      </c>
      <c r="N26" s="357" t="s">
        <v>179</v>
      </c>
      <c r="O26" s="358" t="s">
        <v>180</v>
      </c>
      <c r="P26" s="359" t="s">
        <v>161</v>
      </c>
      <c r="Q26" s="357" t="s">
        <v>179</v>
      </c>
      <c r="R26" s="358" t="s">
        <v>180</v>
      </c>
      <c r="S26" s="359" t="s">
        <v>161</v>
      </c>
      <c r="T26" s="357" t="s">
        <v>179</v>
      </c>
      <c r="U26" s="358" t="s">
        <v>180</v>
      </c>
      <c r="V26" s="359" t="s">
        <v>161</v>
      </c>
    </row>
    <row r="27" spans="1:22" ht="13.5" customHeight="1">
      <c r="A27" s="104"/>
      <c r="B27" s="205"/>
      <c r="C27" s="205"/>
      <c r="D27" s="205"/>
      <c r="E27" s="205"/>
      <c r="F27" s="205"/>
      <c r="G27" s="105"/>
      <c r="H27" s="362"/>
      <c r="I27" s="374" t="s">
        <v>129</v>
      </c>
      <c r="J27" s="63">
        <f>J42</f>
        <v>5000000</v>
      </c>
      <c r="K27" s="64">
        <f>K42</f>
        <v>1700000</v>
      </c>
      <c r="L27" s="65">
        <f>L42</f>
        <v>1700000</v>
      </c>
      <c r="M27" s="66" t="str">
        <f>IF(L27-K27=0,"±0 ",L27-K27)</f>
        <v>±0 </v>
      </c>
      <c r="N27" s="64">
        <f>N42</f>
        <v>500000.4199999999</v>
      </c>
      <c r="O27" s="65">
        <f>O42</f>
        <v>500000.4199999999</v>
      </c>
      <c r="P27" s="66" t="str">
        <f>IF(O27-N27=0,"±0 ",O27-N27)</f>
        <v>±0 </v>
      </c>
      <c r="Q27" s="64">
        <f>Q42</f>
        <v>500000.6200000001</v>
      </c>
      <c r="R27" s="65">
        <f>R42</f>
        <v>500000.6200000001</v>
      </c>
      <c r="S27" s="66" t="str">
        <f>IF(R27-Q27=0,"±0 ",R27-Q27)</f>
        <v>±0 </v>
      </c>
      <c r="T27" s="64">
        <f>T42</f>
        <v>500000.5</v>
      </c>
      <c r="U27" s="65">
        <f>U42</f>
        <v>500000.5</v>
      </c>
      <c r="V27" s="67" t="str">
        <f>IF(U27-T27=0,"±0 ",U27-T27)</f>
        <v>±0 </v>
      </c>
    </row>
    <row r="28" spans="1:22" ht="13.5" customHeight="1">
      <c r="A28" s="104"/>
      <c r="B28" s="205"/>
      <c r="C28" s="205"/>
      <c r="D28" s="205"/>
      <c r="E28" s="205"/>
      <c r="F28" s="205"/>
      <c r="G28" s="105"/>
      <c r="H28" s="362"/>
      <c r="I28" s="375" t="s">
        <v>183</v>
      </c>
      <c r="J28" s="68">
        <f>'配布資料（グループ用）'!F17</f>
        <v>0</v>
      </c>
      <c r="K28" s="69">
        <f>K58</f>
        <v>0</v>
      </c>
      <c r="L28" s="70">
        <f>L58</f>
        <v>0</v>
      </c>
      <c r="M28" s="71" t="str">
        <f>IF(L28-K28=0,"±0 ",L28-K28)</f>
        <v>±0 </v>
      </c>
      <c r="N28" s="69">
        <f>N58</f>
        <v>0</v>
      </c>
      <c r="O28" s="70">
        <f>O58</f>
        <v>0</v>
      </c>
      <c r="P28" s="71" t="str">
        <f>IF(O28-N28=0,"±0 ",O28-N28)</f>
        <v>±0 </v>
      </c>
      <c r="Q28" s="69">
        <f>Q58</f>
        <v>0</v>
      </c>
      <c r="R28" s="70">
        <f>R58</f>
        <v>0</v>
      </c>
      <c r="S28" s="71" t="str">
        <f>IF(R28-Q28=0,"±0 ",R28-Q28)</f>
        <v>±0 </v>
      </c>
      <c r="T28" s="69">
        <f>T58</f>
        <v>0</v>
      </c>
      <c r="U28" s="70">
        <f>U58</f>
        <v>0</v>
      </c>
      <c r="V28" s="72" t="str">
        <f>IF(U28-T28=0,"±0 ",U28-T28)</f>
        <v>±0 </v>
      </c>
    </row>
    <row r="29" spans="1:22" ht="13.5" customHeight="1">
      <c r="A29" s="104"/>
      <c r="B29" s="205"/>
      <c r="C29" s="205"/>
      <c r="D29" s="205"/>
      <c r="E29" s="205"/>
      <c r="F29" s="205"/>
      <c r="G29" s="362"/>
      <c r="H29" s="362"/>
      <c r="I29" s="376" t="s">
        <v>130</v>
      </c>
      <c r="J29" s="73">
        <f>J27+J28</f>
        <v>5000000</v>
      </c>
      <c r="K29" s="74">
        <f>K27+K28</f>
        <v>1700000</v>
      </c>
      <c r="L29" s="75">
        <f>L27+L28</f>
        <v>1700000</v>
      </c>
      <c r="M29" s="47" t="str">
        <f>IF(L29-K29=0,"±0 ",L29-K29)</f>
        <v>±0 </v>
      </c>
      <c r="N29" s="74">
        <f>N27+N28</f>
        <v>500000.4199999999</v>
      </c>
      <c r="O29" s="75">
        <f>O27+O28</f>
        <v>500000.4199999999</v>
      </c>
      <c r="P29" s="47" t="str">
        <f>IF(O29-N29=0,"±0 ",O29-N29)</f>
        <v>±0 </v>
      </c>
      <c r="Q29" s="74">
        <f>Q27+Q28</f>
        <v>500000.6200000001</v>
      </c>
      <c r="R29" s="75">
        <f>R27+R28</f>
        <v>500000.6200000001</v>
      </c>
      <c r="S29" s="47" t="str">
        <f>IF(R29-Q29=0,"±0 ",R29-Q29)</f>
        <v>±0 </v>
      </c>
      <c r="T29" s="74">
        <f>T27+T28</f>
        <v>500000.5</v>
      </c>
      <c r="U29" s="75">
        <f>U27+U28</f>
        <v>500000.5</v>
      </c>
      <c r="V29" s="76" t="str">
        <f>IF(U29-T29=0,"±0 ",U29-T29)</f>
        <v>±0 </v>
      </c>
    </row>
    <row r="30" spans="1:22" ht="13.5" customHeight="1">
      <c r="A30" s="104"/>
      <c r="B30" s="205"/>
      <c r="C30" s="205"/>
      <c r="D30" s="205"/>
      <c r="E30" s="205"/>
      <c r="F30" s="205"/>
      <c r="G30" s="362"/>
      <c r="H30" s="362"/>
      <c r="I30" s="374" t="s">
        <v>131</v>
      </c>
      <c r="J30" s="63">
        <f>'配布資料（グループ用）'!F41</f>
        <v>0</v>
      </c>
      <c r="K30" s="65">
        <f>IF((K89+K16-K18-K19-K20-K56-ROUND(K88*'配布資料（グループ用）'!$F$38/100,0))&lt;'配布資料（グループ用）'!$F$37,ROUND(K88+('配布資料（グループ用）'!$F$37-(K89+K16-K18-K19-K20-K56-ROUND(K88*'配布資料（グループ用）'!$F$38/100,0)))*1/(1-'配布資料（グループ用）'!$F$38/100),0),K88)</f>
        <v>0</v>
      </c>
      <c r="L30" s="65">
        <f>IF((L89+L16-L18-L19-L20-L56-ROUND(L88*'配布資料（グループ用）'!$F$38/100,0))&lt;'配布資料（グループ用）'!$F$37,ROUND(L88+('配布資料（グループ用）'!$F$37-(L89+L16-L18-L19-L20-L56-ROUND(L88*'配布資料（グループ用）'!$F$38/100,0)))*1/(1-'配布資料（グループ用）'!$F$38/100),0),L88)</f>
        <v>0</v>
      </c>
      <c r="M30" s="66" t="str">
        <f>IF(L30-K30=0,"±0 ",L30-K30)</f>
        <v>±0 </v>
      </c>
      <c r="N30" s="64">
        <f>IF((N89+N16-N18-N19-N20-N56-ROUND(N88*'配布資料（グループ用）'!$F$38/100,0))&lt;'配布資料（グループ用）'!$F$37,ROUND(N88+('配布資料（グループ用）'!$F$37-(N89+N16-N18-N19-N20-N56-ROUND(N88*'配布資料（グループ用）'!$F$38/100,0)))*1/(1-'配布資料（グループ用）'!$F$38/100),0),N88)</f>
        <v>2234043</v>
      </c>
      <c r="O30" s="65">
        <f>IF((O89+O16-O18-O19-O20-O56-ROUND(O88*'配布資料（グループ用）'!$F$38/100,0))&lt;'配布資料（グループ用）'!$F$37,ROUND(O88+('配布資料（グループ用）'!$F$37-(O89+O16-O18-O19-O20-O56-ROUND(O88*'配布資料（グループ用）'!$F$38/100,0)))*1/(1-'配布資料（グループ用）'!$F$38/100),0),O88)</f>
        <v>2234043</v>
      </c>
      <c r="P30" s="66" t="str">
        <f>IF(O30-N30=0,"±0 ",O30-N30)</f>
        <v>±0 </v>
      </c>
      <c r="Q30" s="64">
        <f>IF((Q89+Q16-Q18-Q19-Q20-Q56-ROUND(Q88*'配布資料（グループ用）'!$F$38/100,0))&lt;'配布資料（グループ用）'!$F$37,ROUND(Q88+('配布資料（グループ用）'!$F$37-(Q89+Q16-Q18-Q19-Q20-Q56-ROUND(Q88*'配布資料（グループ用）'!$F$38/100,0)))*1/(1-'配布資料（グループ用）'!$F$38/100),0),Q88)</f>
        <v>5887280</v>
      </c>
      <c r="R30" s="65">
        <f>IF((R89+R16-R18-R19-R20-R56-ROUND(R88*'配布資料（グループ用）'!$F$38/100,0))&lt;'配布資料（グループ用）'!$F$37,ROUND(R88+('配布資料（グループ用）'!$F$37-(R89+R16-R18-R19-R20-R56-ROUND(R88*'配布資料（グループ用）'!$F$38/100,0)))*1/(1-'配布資料（グループ用）'!$F$38/100),0),R88)</f>
        <v>5887280</v>
      </c>
      <c r="S30" s="66" t="str">
        <f>IF(R30-Q30=0,"±0 ",R30-Q30)</f>
        <v>±0 </v>
      </c>
      <c r="T30" s="64">
        <f>IF((T89+T16-T18-T19-T20-T56-ROUND(T88*'配布資料（グループ用）'!$F$38/100,0))&lt;'配布資料（グループ用）'!$F$37,ROUND(T88+('配布資料（グループ用）'!$F$37-(T89+T16-T18-T19-T20-T56-ROUND(T88*'配布資料（グループ用）'!$F$38/100,0)))*1/(1-'配布資料（グループ用）'!$F$38/100),0),T88)</f>
        <v>9773702</v>
      </c>
      <c r="U30" s="65">
        <f>IF((U89+U16-U18-U19-U20-U56-ROUND(U88*'配布資料（グループ用）'!$F$38/100,0))&lt;'配布資料（グループ用）'!$F$37,ROUND(U88+('配布資料（グループ用）'!$F$37-(U89+U16-U18-U19-U20-U56-ROUND(U88*'配布資料（グループ用）'!$F$38/100,0)))*1/(1-'配布資料（グループ用）'!$F$38/100),0),U88)</f>
        <v>9773702</v>
      </c>
      <c r="V30" s="67" t="str">
        <f>IF(U30-T30=0,"±0 ",U30-T30)</f>
        <v>±0 </v>
      </c>
    </row>
    <row r="31" spans="1:22" ht="13.5" customHeight="1">
      <c r="A31" s="104"/>
      <c r="B31" s="205"/>
      <c r="C31" s="205"/>
      <c r="D31" s="205"/>
      <c r="E31" s="205"/>
      <c r="F31" s="205"/>
      <c r="G31" s="362"/>
      <c r="H31" s="362"/>
      <c r="I31" s="377" t="s">
        <v>132</v>
      </c>
      <c r="J31" s="77">
        <f>'配布資料（グループ用）'!$F$18</f>
        <v>5000000</v>
      </c>
      <c r="K31" s="50">
        <f>'配布資料（グループ用）'!$F$18</f>
        <v>5000000</v>
      </c>
      <c r="L31" s="51">
        <f>'配布資料（グループ用）'!$F$18</f>
        <v>5000000</v>
      </c>
      <c r="M31" s="52" t="str">
        <f>IF(L31-K31=0,"±0 ",L31-K31)</f>
        <v>±0 </v>
      </c>
      <c r="N31" s="50">
        <f>'配布資料（グループ用）'!$F$18</f>
        <v>5000000</v>
      </c>
      <c r="O31" s="51">
        <f>'配布資料（グループ用）'!$F$18</f>
        <v>5000000</v>
      </c>
      <c r="P31" s="52" t="str">
        <f>IF(O31-N31=0,"±0 ",O31-N31)</f>
        <v>±0 </v>
      </c>
      <c r="Q31" s="50">
        <f>'配布資料（グループ用）'!$F$18</f>
        <v>5000000</v>
      </c>
      <c r="R31" s="51">
        <f>'配布資料（グループ用）'!$F$18</f>
        <v>5000000</v>
      </c>
      <c r="S31" s="52" t="str">
        <f>IF(R31-Q31=0,"±0 ",R31-Q31)</f>
        <v>±0 </v>
      </c>
      <c r="T31" s="50">
        <f>'配布資料（グループ用）'!$F$18</f>
        <v>5000000</v>
      </c>
      <c r="U31" s="51">
        <f>'配布資料（グループ用）'!$F$18</f>
        <v>5000000</v>
      </c>
      <c r="V31" s="53" t="str">
        <f>IF(T31-U31=0,"±0 ",T31-U31)</f>
        <v>±0 </v>
      </c>
    </row>
    <row r="32" spans="1:22" ht="13.5" customHeight="1">
      <c r="A32" s="104"/>
      <c r="B32" s="205"/>
      <c r="C32" s="205"/>
      <c r="D32" s="205"/>
      <c r="E32" s="205"/>
      <c r="F32" s="205"/>
      <c r="G32" s="362"/>
      <c r="H32" s="362"/>
      <c r="I32" s="375" t="s">
        <v>133</v>
      </c>
      <c r="J32" s="78">
        <f>'配布資料（グループ用）'!F40</f>
        <v>0</v>
      </c>
      <c r="K32" s="79">
        <f>J32+K22</f>
        <v>-3300000</v>
      </c>
      <c r="L32" s="80">
        <f>J32+L22</f>
        <v>-3300000</v>
      </c>
      <c r="M32" s="71" t="str">
        <f>IF(K32-L32=0,"±0 ",K32-L32)</f>
        <v>±0 </v>
      </c>
      <c r="N32" s="79">
        <f>L32+N22</f>
        <v>-6734042.58</v>
      </c>
      <c r="O32" s="80">
        <f>L32+O22</f>
        <v>-6734042.58</v>
      </c>
      <c r="P32" s="71" t="str">
        <f>IF(N32-O32=0,"±0 ",N32-O32)</f>
        <v>±0 </v>
      </c>
      <c r="Q32" s="79">
        <f>O32+Q22</f>
        <v>-10387279.379999999</v>
      </c>
      <c r="R32" s="80">
        <f>O32+R22</f>
        <v>-10387279.379999999</v>
      </c>
      <c r="S32" s="71" t="str">
        <f>IF(Q32-R32=0,"±0 ",Q32-R32)</f>
        <v>±0 </v>
      </c>
      <c r="T32" s="79">
        <f>R32+T22</f>
        <v>-14273701.5</v>
      </c>
      <c r="U32" s="80">
        <f>R32+U22</f>
        <v>-14273701.5</v>
      </c>
      <c r="V32" s="81" t="str">
        <f>IF(T32-U32=0,"±0 ",T32-U32)</f>
        <v>±0 </v>
      </c>
    </row>
    <row r="33" spans="1:22" ht="13.5" customHeight="1">
      <c r="A33" s="104"/>
      <c r="B33" s="205"/>
      <c r="C33" s="205"/>
      <c r="D33" s="205"/>
      <c r="E33" s="205"/>
      <c r="F33" s="205"/>
      <c r="G33" s="362"/>
      <c r="H33" s="362"/>
      <c r="I33" s="376" t="s">
        <v>134</v>
      </c>
      <c r="J33" s="73">
        <f>J30+J31+J32</f>
        <v>5000000</v>
      </c>
      <c r="K33" s="74">
        <f>K30+K31+K32</f>
        <v>1700000</v>
      </c>
      <c r="L33" s="75">
        <f>L30+L31+L32</f>
        <v>1700000</v>
      </c>
      <c r="M33" s="47" t="str">
        <f>IF(L33-K33=0,"±0 ",L33-K33)</f>
        <v>±0 </v>
      </c>
      <c r="N33" s="74">
        <f>N30+N31+N32</f>
        <v>500000.4199999999</v>
      </c>
      <c r="O33" s="75">
        <f>O30+O31+O32</f>
        <v>500000.4199999999</v>
      </c>
      <c r="P33" s="47" t="str">
        <f>IF(O33-N33=0,"±0 ",O33-N33)</f>
        <v>±0 </v>
      </c>
      <c r="Q33" s="74">
        <f>Q30+Q31+Q32</f>
        <v>500000.62000000104</v>
      </c>
      <c r="R33" s="75">
        <f>R30+R31+R32</f>
        <v>500000.62000000104</v>
      </c>
      <c r="S33" s="47" t="str">
        <f>IF(R33-Q33=0,"±0 ",R33-Q33)</f>
        <v>±0 </v>
      </c>
      <c r="T33" s="74">
        <f>T30+T31+T32</f>
        <v>500000.5</v>
      </c>
      <c r="U33" s="75">
        <f>U30+U31+U32</f>
        <v>500000.5</v>
      </c>
      <c r="V33" s="76" t="str">
        <f>IF(U33-T33=0,"±0 ",U33-T33)</f>
        <v>±0 </v>
      </c>
    </row>
    <row r="34" spans="1:22" ht="13.5" customHeight="1">
      <c r="A34" s="104"/>
      <c r="B34" s="205"/>
      <c r="C34" s="205"/>
      <c r="D34" s="205"/>
      <c r="E34" s="205"/>
      <c r="F34" s="205"/>
      <c r="G34" s="362"/>
      <c r="H34" s="105"/>
      <c r="I34" s="564" t="s">
        <v>135</v>
      </c>
      <c r="J34" s="82"/>
      <c r="K34" s="454" t="str">
        <f>IF(K32&lt;0,"累積赤字！","")</f>
        <v>累積赤字！</v>
      </c>
      <c r="L34" s="455" t="str">
        <f>IF(L32&lt;0,"累積赤字！","")</f>
        <v>累積赤字！</v>
      </c>
      <c r="M34" s="456"/>
      <c r="N34" s="454" t="str">
        <f>IF(N32&lt;0,"累積赤字！","")</f>
        <v>累積赤字！</v>
      </c>
      <c r="O34" s="455" t="str">
        <f>IF(O32&lt;0,"累積赤字！","")</f>
        <v>累積赤字！</v>
      </c>
      <c r="P34" s="456"/>
      <c r="Q34" s="454" t="str">
        <f>IF(Q32&lt;0,"累積赤字！","")</f>
        <v>累積赤字！</v>
      </c>
      <c r="R34" s="455" t="str">
        <f>IF(R32&lt;0,"累積赤字！","")</f>
        <v>累積赤字！</v>
      </c>
      <c r="S34" s="456"/>
      <c r="T34" s="454" t="str">
        <f>IF(T32&lt;0,"累積赤字！","")</f>
        <v>累積赤字！</v>
      </c>
      <c r="U34" s="455" t="str">
        <f>IF(U32&lt;0,"累積赤字！","")</f>
        <v>累積赤字！</v>
      </c>
      <c r="V34" s="457"/>
    </row>
    <row r="35" spans="1:22" ht="13.5" customHeight="1">
      <c r="A35" s="104"/>
      <c r="B35" s="205"/>
      <c r="C35" s="205"/>
      <c r="D35" s="205"/>
      <c r="E35" s="205"/>
      <c r="F35" s="205"/>
      <c r="G35" s="362"/>
      <c r="H35" s="105"/>
      <c r="I35" s="565"/>
      <c r="J35" s="83"/>
      <c r="K35" s="458">
        <f>IF(K30&gt;J30,"借入金発生！","")</f>
      </c>
      <c r="L35" s="459">
        <f>IF(L30&gt;J30,"借入金発生！","")</f>
      </c>
      <c r="M35" s="460"/>
      <c r="N35" s="458" t="str">
        <f>IF(N30&gt;L30,"借入金発生！","")</f>
        <v>借入金発生！</v>
      </c>
      <c r="O35" s="459" t="str">
        <f>IF(O30&gt;L30,"借入金発生！","")</f>
        <v>借入金発生！</v>
      </c>
      <c r="P35" s="460"/>
      <c r="Q35" s="458" t="str">
        <f>IF(Q30&gt;O30,"借入金発生！","")</f>
        <v>借入金発生！</v>
      </c>
      <c r="R35" s="459" t="str">
        <f>IF(R30&gt;O30,"借入金発生！","")</f>
        <v>借入金発生！</v>
      </c>
      <c r="S35" s="460"/>
      <c r="T35" s="458" t="str">
        <f>IF(T30&gt;R30,"借入金発生！","")</f>
        <v>借入金発生！</v>
      </c>
      <c r="U35" s="459" t="str">
        <f>IF(U30&gt;R30,"借入金発生！","")</f>
        <v>借入金発生！</v>
      </c>
      <c r="V35" s="461"/>
    </row>
    <row r="36" spans="1:22" ht="13.5" customHeight="1">
      <c r="A36" s="104"/>
      <c r="B36" s="205"/>
      <c r="C36" s="205"/>
      <c r="D36" s="205"/>
      <c r="E36" s="205"/>
      <c r="F36" s="205"/>
      <c r="G36" s="206"/>
      <c r="H36" s="105"/>
      <c r="I36" s="363"/>
      <c r="J36" s="363"/>
      <c r="K36" s="363"/>
      <c r="L36" s="363"/>
      <c r="M36" s="364"/>
      <c r="N36" s="363"/>
      <c r="O36" s="363"/>
      <c r="P36" s="364"/>
      <c r="Q36" s="363"/>
      <c r="R36" s="363"/>
      <c r="S36" s="364"/>
      <c r="T36" s="363"/>
      <c r="U36" s="363"/>
      <c r="V36" s="364"/>
    </row>
    <row r="37" spans="1:22" ht="13.5" customHeight="1">
      <c r="A37" s="104"/>
      <c r="B37" s="205"/>
      <c r="C37" s="205"/>
      <c r="D37" s="205"/>
      <c r="E37" s="205"/>
      <c r="F37" s="205"/>
      <c r="G37" s="206"/>
      <c r="H37" s="105"/>
      <c r="I37" s="371" t="s">
        <v>136</v>
      </c>
      <c r="J37" s="303"/>
      <c r="K37" s="302"/>
      <c r="L37" s="353" t="str">
        <f>L6</f>
        <v>第Ⅰ期</v>
      </c>
      <c r="M37" s="304"/>
      <c r="N37" s="302"/>
      <c r="O37" s="353" t="str">
        <f>O6</f>
        <v>第Ⅱ期</v>
      </c>
      <c r="P37" s="304"/>
      <c r="Q37" s="302"/>
      <c r="R37" s="353" t="str">
        <f>R6</f>
        <v>第Ⅲ期</v>
      </c>
      <c r="S37" s="304"/>
      <c r="T37" s="302"/>
      <c r="U37" s="353" t="str">
        <f>U6</f>
        <v>第Ⅳ期</v>
      </c>
      <c r="V37" s="304"/>
    </row>
    <row r="38" spans="1:22" ht="13.5" customHeight="1">
      <c r="A38" s="104"/>
      <c r="B38" s="205"/>
      <c r="C38" s="205"/>
      <c r="D38" s="205"/>
      <c r="E38" s="205"/>
      <c r="F38" s="205"/>
      <c r="G38" s="206"/>
      <c r="H38" s="105"/>
      <c r="I38" s="372"/>
      <c r="J38" s="373" t="s">
        <v>128</v>
      </c>
      <c r="K38" s="357" t="s">
        <v>214</v>
      </c>
      <c r="L38" s="358" t="s">
        <v>215</v>
      </c>
      <c r="M38" s="359" t="s">
        <v>161</v>
      </c>
      <c r="N38" s="357" t="s">
        <v>179</v>
      </c>
      <c r="O38" s="358" t="s">
        <v>180</v>
      </c>
      <c r="P38" s="359" t="s">
        <v>161</v>
      </c>
      <c r="Q38" s="357" t="s">
        <v>179</v>
      </c>
      <c r="R38" s="358" t="s">
        <v>180</v>
      </c>
      <c r="S38" s="359" t="s">
        <v>161</v>
      </c>
      <c r="T38" s="357" t="s">
        <v>179</v>
      </c>
      <c r="U38" s="358" t="s">
        <v>180</v>
      </c>
      <c r="V38" s="359" t="s">
        <v>161</v>
      </c>
    </row>
    <row r="39" spans="1:22" ht="13.5" customHeight="1">
      <c r="A39" s="104"/>
      <c r="B39" s="205"/>
      <c r="C39" s="205"/>
      <c r="D39" s="205"/>
      <c r="E39" s="205"/>
      <c r="F39" s="205"/>
      <c r="G39" s="206"/>
      <c r="H39" s="105"/>
      <c r="I39" s="374" t="s">
        <v>272</v>
      </c>
      <c r="J39" s="84" t="s">
        <v>137</v>
      </c>
      <c r="K39" s="64">
        <f>J42</f>
        <v>5000000</v>
      </c>
      <c r="L39" s="65">
        <f>J42</f>
        <v>5000000</v>
      </c>
      <c r="M39" s="66" t="str">
        <f>IF(L39-K39=0,"±0 ",L39-K39)</f>
        <v>±0 </v>
      </c>
      <c r="N39" s="64">
        <f>L42</f>
        <v>1700000</v>
      </c>
      <c r="O39" s="65">
        <f>L42</f>
        <v>1700000</v>
      </c>
      <c r="P39" s="66" t="str">
        <f>IF(O39-N39=0,"±0 ",O39-N39)</f>
        <v>±0 </v>
      </c>
      <c r="Q39" s="64">
        <f>O42</f>
        <v>500000.4199999999</v>
      </c>
      <c r="R39" s="65">
        <f>O42</f>
        <v>500000.4199999999</v>
      </c>
      <c r="S39" s="66" t="str">
        <f>IF(R39-Q39=0,"±0 ",R39-Q39)</f>
        <v>±0 </v>
      </c>
      <c r="T39" s="64">
        <f>R42</f>
        <v>500000.6200000001</v>
      </c>
      <c r="U39" s="65">
        <f>R42</f>
        <v>500000.6200000001</v>
      </c>
      <c r="V39" s="67" t="str">
        <f>IF(U39-T39=0,"±0 ",U39-T39)</f>
        <v>±0 </v>
      </c>
    </row>
    <row r="40" spans="1:22" ht="13.5" customHeight="1">
      <c r="A40" s="104"/>
      <c r="B40" s="104"/>
      <c r="C40" s="104"/>
      <c r="D40" s="104"/>
      <c r="E40" s="104"/>
      <c r="F40" s="206"/>
      <c r="G40" s="206"/>
      <c r="H40" s="105"/>
      <c r="I40" s="378" t="s">
        <v>276</v>
      </c>
      <c r="J40" s="85" t="s">
        <v>138</v>
      </c>
      <c r="K40" s="86">
        <f>K16+K30-J30</f>
        <v>0</v>
      </c>
      <c r="L40" s="87">
        <f>L16+L30-J30</f>
        <v>0</v>
      </c>
      <c r="M40" s="62" t="str">
        <f>IF(L40-K40=0,"±0 ",L40-K40)</f>
        <v>±0 </v>
      </c>
      <c r="N40" s="86">
        <f>N16+N30-L30</f>
        <v>2234043</v>
      </c>
      <c r="O40" s="87">
        <f>O16+O30-L30</f>
        <v>2234043</v>
      </c>
      <c r="P40" s="62" t="str">
        <f>IF(O40-N40=0,"±0 ",O40-N40)</f>
        <v>±0 </v>
      </c>
      <c r="Q40" s="86">
        <f>Q16+Q30-O30</f>
        <v>3653237</v>
      </c>
      <c r="R40" s="87">
        <f>R16+R30-O30</f>
        <v>3653237</v>
      </c>
      <c r="S40" s="62" t="str">
        <f>IF(R40-Q40=0,"±0 ",R40-Q40)</f>
        <v>±0 </v>
      </c>
      <c r="T40" s="86">
        <f>T16+T30-R30</f>
        <v>3886422</v>
      </c>
      <c r="U40" s="87">
        <f>U16+U30-R30</f>
        <v>3886422</v>
      </c>
      <c r="V40" s="88" t="str">
        <f>IF(U40-T40=0,"±0 ",U40-T40)</f>
        <v>±0 </v>
      </c>
    </row>
    <row r="41" spans="1:22" ht="13.5" customHeight="1">
      <c r="A41" s="104"/>
      <c r="B41" s="104"/>
      <c r="C41" s="104"/>
      <c r="D41" s="104"/>
      <c r="E41" s="104"/>
      <c r="F41" s="206"/>
      <c r="G41" s="206"/>
      <c r="H41" s="105"/>
      <c r="I41" s="376" t="s">
        <v>274</v>
      </c>
      <c r="J41" s="89" t="s">
        <v>139</v>
      </c>
      <c r="K41" s="75">
        <f>K56+K18+K19+K20+K21</f>
        <v>3300000</v>
      </c>
      <c r="L41" s="75">
        <f>L56+L18+L19+L20+L21</f>
        <v>3300000</v>
      </c>
      <c r="M41" s="47" t="str">
        <f>IF(L41-K41=0,"±0 ",L41-K41)</f>
        <v>±0 </v>
      </c>
      <c r="N41" s="75">
        <f>N56+N18+N19+N20+N21</f>
        <v>3434042.58</v>
      </c>
      <c r="O41" s="75">
        <f>O56+O18+O19+O20+O21</f>
        <v>3434042.58</v>
      </c>
      <c r="P41" s="47" t="str">
        <f>IF(O41-N41=0,"±0 ",O41-N41)</f>
        <v>±0 </v>
      </c>
      <c r="Q41" s="75">
        <f>Q56+Q18+Q19+Q20+Q21</f>
        <v>3653236.8</v>
      </c>
      <c r="R41" s="75">
        <f>R56+R18+R19+R20+R21</f>
        <v>3653236.8</v>
      </c>
      <c r="S41" s="47" t="str">
        <f>IF(R41-Q41=0,"±0 ",R41-Q41)</f>
        <v>±0 </v>
      </c>
      <c r="T41" s="75">
        <f>T56+T18+T19+T20+T21</f>
        <v>3886422.12</v>
      </c>
      <c r="U41" s="75">
        <f>U56+U18+U19+U20+U21</f>
        <v>3886422.12</v>
      </c>
      <c r="V41" s="76" t="str">
        <f>IF(U41-T41=0,"±0 ",U41-T41)</f>
        <v>±0 </v>
      </c>
    </row>
    <row r="42" spans="1:22" ht="13.5" customHeight="1">
      <c r="A42" s="104"/>
      <c r="B42" s="104"/>
      <c r="C42" s="104"/>
      <c r="D42" s="104"/>
      <c r="E42" s="104"/>
      <c r="F42" s="206"/>
      <c r="G42" s="206"/>
      <c r="H42" s="105"/>
      <c r="I42" s="376" t="s">
        <v>278</v>
      </c>
      <c r="J42" s="73">
        <f>'配布資料（グループ用）'!F16</f>
        <v>5000000</v>
      </c>
      <c r="K42" s="74">
        <f>K39+K40-K41</f>
        <v>1700000</v>
      </c>
      <c r="L42" s="75">
        <f>L39+L40-L41</f>
        <v>1700000</v>
      </c>
      <c r="M42" s="47" t="str">
        <f>IF(L42-K42=0,"±0 ",L42-K42)</f>
        <v>±0 </v>
      </c>
      <c r="N42" s="74">
        <f>N39+N40-N41</f>
        <v>500000.4199999999</v>
      </c>
      <c r="O42" s="75">
        <f>O39+O40-O41</f>
        <v>500000.4199999999</v>
      </c>
      <c r="P42" s="47" t="str">
        <f>IF(O42-N42=0,"±0 ",O42-N42)</f>
        <v>±0 </v>
      </c>
      <c r="Q42" s="74">
        <f>Q39+Q40-Q41</f>
        <v>500000.6200000001</v>
      </c>
      <c r="R42" s="75">
        <f>R39+R40-R41</f>
        <v>500000.6200000001</v>
      </c>
      <c r="S42" s="47" t="str">
        <f>IF(R42-Q42=0,"±0 ",R42-Q42)</f>
        <v>±0 </v>
      </c>
      <c r="T42" s="74">
        <f>T39+T40-T41</f>
        <v>500000.5</v>
      </c>
      <c r="U42" s="75">
        <f>U39+U40-U41</f>
        <v>500000.5</v>
      </c>
      <c r="V42" s="76" t="str">
        <f>IF(U42-T42=0,"±0 ",U42-T42)</f>
        <v>±0 </v>
      </c>
    </row>
    <row r="43" spans="1:22" ht="13.5" customHeight="1">
      <c r="A43" s="104"/>
      <c r="B43" s="104"/>
      <c r="C43" s="379">
        <f>'配布資料（グループ用）'!F27</f>
        <v>800</v>
      </c>
      <c r="D43" s="379">
        <f>'配布資料（グループ用）'!F28</f>
        <v>1200</v>
      </c>
      <c r="E43" s="379">
        <f>'配布資料（グループ用）'!F29</f>
        <v>1600</v>
      </c>
      <c r="F43" s="380">
        <f>'配布資料（グループ用）'!F30</f>
        <v>1200</v>
      </c>
      <c r="G43" s="206"/>
      <c r="H43" s="105"/>
      <c r="I43" s="363"/>
      <c r="J43" s="363"/>
      <c r="K43" s="363"/>
      <c r="L43" s="363"/>
      <c r="M43" s="364"/>
      <c r="N43" s="363"/>
      <c r="O43" s="363"/>
      <c r="P43" s="364"/>
      <c r="Q43" s="363"/>
      <c r="R43" s="363"/>
      <c r="S43" s="364"/>
      <c r="T43" s="363"/>
      <c r="U43" s="363"/>
      <c r="V43" s="364"/>
    </row>
    <row r="44" spans="1:22" ht="13.5" customHeight="1">
      <c r="A44" s="104"/>
      <c r="B44" s="104"/>
      <c r="C44" s="379">
        <f>'配布資料（グループ用）'!F20</f>
        <v>100000</v>
      </c>
      <c r="D44" s="379"/>
      <c r="E44" s="379"/>
      <c r="F44" s="381"/>
      <c r="G44" s="206"/>
      <c r="H44" s="105"/>
      <c r="I44" s="371" t="s">
        <v>140</v>
      </c>
      <c r="J44" s="303"/>
      <c r="K44" s="302"/>
      <c r="L44" s="353" t="str">
        <f>L6</f>
        <v>第Ⅰ期</v>
      </c>
      <c r="M44" s="304"/>
      <c r="N44" s="302"/>
      <c r="O44" s="353" t="str">
        <f>O6</f>
        <v>第Ⅱ期</v>
      </c>
      <c r="P44" s="304"/>
      <c r="Q44" s="302"/>
      <c r="R44" s="353" t="str">
        <f>R6</f>
        <v>第Ⅲ期</v>
      </c>
      <c r="S44" s="304"/>
      <c r="T44" s="302"/>
      <c r="U44" s="353" t="str">
        <f>U6</f>
        <v>第Ⅳ期</v>
      </c>
      <c r="V44" s="304"/>
    </row>
    <row r="45" spans="1:22" ht="13.5" customHeight="1">
      <c r="A45" s="104"/>
      <c r="B45" s="104"/>
      <c r="C45" s="104"/>
      <c r="D45" s="104"/>
      <c r="E45" s="104"/>
      <c r="F45" s="206"/>
      <c r="G45" s="206"/>
      <c r="H45" s="105"/>
      <c r="I45" s="372"/>
      <c r="J45" s="373" t="s">
        <v>128</v>
      </c>
      <c r="K45" s="357" t="s">
        <v>216</v>
      </c>
      <c r="L45" s="358" t="s">
        <v>217</v>
      </c>
      <c r="M45" s="359" t="s">
        <v>161</v>
      </c>
      <c r="N45" s="357" t="s">
        <v>179</v>
      </c>
      <c r="O45" s="358" t="s">
        <v>180</v>
      </c>
      <c r="P45" s="359" t="s">
        <v>161</v>
      </c>
      <c r="Q45" s="357" t="s">
        <v>179</v>
      </c>
      <c r="R45" s="358" t="s">
        <v>180</v>
      </c>
      <c r="S45" s="359" t="s">
        <v>161</v>
      </c>
      <c r="T45" s="357" t="s">
        <v>179</v>
      </c>
      <c r="U45" s="358" t="s">
        <v>180</v>
      </c>
      <c r="V45" s="359" t="s">
        <v>161</v>
      </c>
    </row>
    <row r="46" spans="1:22" ht="13.5" customHeight="1">
      <c r="A46" s="104"/>
      <c r="B46" s="104"/>
      <c r="C46" s="104"/>
      <c r="D46" s="104"/>
      <c r="E46" s="104"/>
      <c r="F46" s="206"/>
      <c r="G46" s="206"/>
      <c r="H46" s="105"/>
      <c r="I46" s="374" t="s">
        <v>141</v>
      </c>
      <c r="J46" s="84" t="s">
        <v>142</v>
      </c>
      <c r="K46" s="64">
        <f>J50</f>
        <v>0</v>
      </c>
      <c r="L46" s="65">
        <f>J50</f>
        <v>0</v>
      </c>
      <c r="M46" s="66" t="str">
        <f>IF(L46-K46=0,"±0 ",L46-K46)</f>
        <v>±0 </v>
      </c>
      <c r="N46" s="64">
        <f>L50</f>
        <v>0</v>
      </c>
      <c r="O46" s="65">
        <f>L50</f>
        <v>0</v>
      </c>
      <c r="P46" s="66" t="str">
        <f>IF(O46-N46=0,"±0 ",O46-N46)</f>
        <v>±0 </v>
      </c>
      <c r="Q46" s="64">
        <f>O50</f>
        <v>0</v>
      </c>
      <c r="R46" s="65">
        <f>O50</f>
        <v>0</v>
      </c>
      <c r="S46" s="66" t="str">
        <f>IF(R46-Q46=0,"±0 ",R46-Q46)</f>
        <v>±0 </v>
      </c>
      <c r="T46" s="64">
        <f>R50</f>
        <v>0</v>
      </c>
      <c r="U46" s="65">
        <f>R50</f>
        <v>0</v>
      </c>
      <c r="V46" s="67" t="str">
        <f>IF(U46-T46=0,"±0 ",U46-T46)</f>
        <v>±0 </v>
      </c>
    </row>
    <row r="47" spans="1:22" ht="13.5" customHeight="1">
      <c r="A47" s="104"/>
      <c r="B47" s="104"/>
      <c r="C47" s="104"/>
      <c r="D47" s="104"/>
      <c r="E47" s="104"/>
      <c r="F47" s="206"/>
      <c r="G47" s="206"/>
      <c r="H47" s="105"/>
      <c r="I47" s="378" t="s">
        <v>143</v>
      </c>
      <c r="J47" s="85" t="s">
        <v>139</v>
      </c>
      <c r="K47" s="86">
        <f>K10</f>
        <v>0</v>
      </c>
      <c r="L47" s="87">
        <f>L10</f>
        <v>0</v>
      </c>
      <c r="M47" s="62" t="str">
        <f>IF(L47-K47=0,"±0 ",L47-K47)</f>
        <v>±0 </v>
      </c>
      <c r="N47" s="86">
        <f>N10</f>
        <v>0</v>
      </c>
      <c r="O47" s="87">
        <f>O10</f>
        <v>0</v>
      </c>
      <c r="P47" s="62" t="str">
        <f>IF(O47-N47=0,"±0 ",O47-N47)</f>
        <v>±0 </v>
      </c>
      <c r="Q47" s="86">
        <f>Q10</f>
        <v>0</v>
      </c>
      <c r="R47" s="87">
        <f>R10</f>
        <v>0</v>
      </c>
      <c r="S47" s="62" t="str">
        <f>IF(R47-Q47=0,"±0 ",R47-Q47)</f>
        <v>±0 </v>
      </c>
      <c r="T47" s="86">
        <f>T10</f>
        <v>0</v>
      </c>
      <c r="U47" s="87">
        <f>U10</f>
        <v>0</v>
      </c>
      <c r="V47" s="88" t="str">
        <f>IF(U47-T47=0,"±0 ",U47-T47)</f>
        <v>±0 </v>
      </c>
    </row>
    <row r="48" spans="1:22" ht="13.5" customHeight="1">
      <c r="A48" s="104"/>
      <c r="B48" s="104"/>
      <c r="C48" s="104"/>
      <c r="D48" s="104"/>
      <c r="E48" s="104"/>
      <c r="F48" s="206"/>
      <c r="G48" s="206"/>
      <c r="H48" s="105"/>
      <c r="I48" s="382" t="s">
        <v>144</v>
      </c>
      <c r="J48" s="90" t="s">
        <v>145</v>
      </c>
      <c r="K48" s="54">
        <f>IF(K46+K47&gt;=K49,K49,K46+K47)</f>
        <v>0</v>
      </c>
      <c r="L48" s="55">
        <f>IF(L46+L47&gt;=L49,L49,L46+L47)</f>
        <v>0</v>
      </c>
      <c r="M48" s="56" t="str">
        <f>IF(L48-K48=0,"±0 ",L48-K48)</f>
        <v>±0 </v>
      </c>
      <c r="N48" s="54">
        <f>IF(N46+N47&gt;=N49,N49,N46+N47)</f>
        <v>0</v>
      </c>
      <c r="O48" s="55">
        <f>IF(O46+O47&gt;=O49,O49,O46+O47)</f>
        <v>0</v>
      </c>
      <c r="P48" s="56" t="str">
        <f>IF(O48-N48=0,"±0 ",O48-N48)</f>
        <v>±0 </v>
      </c>
      <c r="Q48" s="54">
        <f>IF(Q46+Q47&gt;=Q49,Q49,Q46+Q47)</f>
        <v>0</v>
      </c>
      <c r="R48" s="55">
        <f>IF(R46+R47&gt;=R49,R49,R46+R47)</f>
        <v>0</v>
      </c>
      <c r="S48" s="56" t="str">
        <f>IF(R48-Q48=0,"±0 ",R48-Q48)</f>
        <v>±0 </v>
      </c>
      <c r="T48" s="54">
        <f>IF(T46+T47&gt;=T49,T49,T46+T47)</f>
        <v>0</v>
      </c>
      <c r="U48" s="55">
        <f>IF(U46+U47&gt;=U49,U49,U46+U47)</f>
        <v>0</v>
      </c>
      <c r="V48" s="91" t="str">
        <f>IF(U48-T48=0,"±0 ",U48-T48)</f>
        <v>±0 </v>
      </c>
    </row>
    <row r="49" spans="1:22" ht="13.5" customHeight="1">
      <c r="A49" s="104"/>
      <c r="B49" s="104"/>
      <c r="C49" s="104"/>
      <c r="D49" s="104"/>
      <c r="E49" s="104"/>
      <c r="F49" s="206"/>
      <c r="G49" s="206"/>
      <c r="H49" s="105"/>
      <c r="I49" s="376" t="s">
        <v>146</v>
      </c>
      <c r="J49" s="89"/>
      <c r="K49" s="92">
        <f>K9</f>
        <v>0</v>
      </c>
      <c r="L49" s="93">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200</v>
      </c>
      <c r="M49" s="47">
        <f>IF(L49-K49=0,"±0 ",L49-K49)</f>
        <v>200</v>
      </c>
      <c r="N49" s="92">
        <f>N9</f>
        <v>0</v>
      </c>
      <c r="O49" s="93">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300</v>
      </c>
      <c r="P49" s="47">
        <f>IF(O49-N49=0,"±0 ",O49-N49)</f>
        <v>300</v>
      </c>
      <c r="Q49" s="92">
        <f>Q9</f>
        <v>0</v>
      </c>
      <c r="R49" s="93">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400</v>
      </c>
      <c r="S49" s="47">
        <f>IF(R49-Q49=0,"±0 ",R49-Q49)</f>
        <v>400</v>
      </c>
      <c r="T49" s="92">
        <f>T9</f>
        <v>0</v>
      </c>
      <c r="U49" s="93">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300</v>
      </c>
      <c r="V49" s="60">
        <f>IF(U49-T49=0,"±0 ",U49-T49)</f>
        <v>300</v>
      </c>
    </row>
    <row r="50" spans="1:22" ht="13.5" customHeight="1">
      <c r="A50" s="104"/>
      <c r="B50" s="104"/>
      <c r="C50" s="104"/>
      <c r="D50" s="104"/>
      <c r="E50" s="104"/>
      <c r="F50" s="206"/>
      <c r="G50" s="206"/>
      <c r="H50" s="105"/>
      <c r="I50" s="376" t="s">
        <v>147</v>
      </c>
      <c r="J50" s="73">
        <f>J58/'配布資料（グループ用）'!F19</f>
        <v>0</v>
      </c>
      <c r="K50" s="74">
        <f>K46+K47-K48</f>
        <v>0</v>
      </c>
      <c r="L50" s="75">
        <f>L46+L47-L48</f>
        <v>0</v>
      </c>
      <c r="M50" s="47" t="str">
        <f>IF(L50-K50=0,"±0 ",L50-K50)</f>
        <v>±0 </v>
      </c>
      <c r="N50" s="74">
        <f>N46+N47-N48</f>
        <v>0</v>
      </c>
      <c r="O50" s="75">
        <f>O46+O47-O48</f>
        <v>0</v>
      </c>
      <c r="P50" s="47" t="str">
        <f>IF(O50-N50=0,"±0 ",O50-N50)</f>
        <v>±0 </v>
      </c>
      <c r="Q50" s="74">
        <f>Q46+Q47-Q48</f>
        <v>0</v>
      </c>
      <c r="R50" s="75">
        <f>R46+R47-R48</f>
        <v>0</v>
      </c>
      <c r="S50" s="47" t="str">
        <f>IF(R50-Q50=0,"±0 ",R50-Q50)</f>
        <v>±0 </v>
      </c>
      <c r="T50" s="74">
        <f>T46+T47-T48</f>
        <v>0</v>
      </c>
      <c r="U50" s="75">
        <f>U46+U47-U48</f>
        <v>0</v>
      </c>
      <c r="V50" s="76" t="str">
        <f>IF(U50-T50=0,"±0 ",U50-T50)</f>
        <v>±0 </v>
      </c>
    </row>
    <row r="51" spans="1:22" ht="13.5" customHeight="1">
      <c r="A51" s="104"/>
      <c r="B51" s="104"/>
      <c r="C51" s="104"/>
      <c r="D51" s="104"/>
      <c r="E51" s="104"/>
      <c r="F51" s="206"/>
      <c r="G51" s="206"/>
      <c r="H51" s="105"/>
      <c r="I51" s="370" t="s">
        <v>126</v>
      </c>
      <c r="J51" s="94"/>
      <c r="K51" s="450">
        <f>IF(K48&lt;K49,"品切れ！","")</f>
      </c>
      <c r="L51" s="451" t="str">
        <f>IF(L48&lt;L49,"品切れ！","")</f>
        <v>品切れ！</v>
      </c>
      <c r="M51" s="57"/>
      <c r="N51" s="450">
        <f>IF(N48&lt;N49,"品切れ！","")</f>
      </c>
      <c r="O51" s="451" t="str">
        <f>IF(O48&lt;O49,"品切れ！","")</f>
        <v>品切れ！</v>
      </c>
      <c r="P51" s="57"/>
      <c r="Q51" s="450">
        <f>IF(Q48&lt;Q49,"品切れ！","")</f>
      </c>
      <c r="R51" s="451" t="str">
        <f>IF(R48&lt;R49,"品切れ！","")</f>
        <v>品切れ！</v>
      </c>
      <c r="S51" s="57"/>
      <c r="T51" s="450">
        <f>IF(T48&lt;T49,"品切れ！","")</f>
      </c>
      <c r="U51" s="451" t="str">
        <f>IF(U48&lt;U49,"品切れ！","")</f>
        <v>品切れ！</v>
      </c>
      <c r="V51" s="462"/>
    </row>
    <row r="52" spans="1:22" ht="13.5" customHeight="1">
      <c r="A52" s="104"/>
      <c r="B52" s="104"/>
      <c r="C52" s="104"/>
      <c r="D52" s="104"/>
      <c r="E52" s="104"/>
      <c r="F52" s="206"/>
      <c r="G52" s="206"/>
      <c r="H52" s="105"/>
      <c r="I52" s="363"/>
      <c r="J52" s="363"/>
      <c r="K52" s="363"/>
      <c r="L52" s="363"/>
      <c r="M52" s="364"/>
      <c r="N52" s="363"/>
      <c r="O52" s="363"/>
      <c r="P52" s="364"/>
      <c r="Q52" s="363"/>
      <c r="R52" s="363"/>
      <c r="S52" s="364"/>
      <c r="T52" s="363"/>
      <c r="U52" s="363"/>
      <c r="V52" s="364"/>
    </row>
    <row r="53" spans="1:22" ht="13.5" customHeight="1">
      <c r="A53" s="104"/>
      <c r="B53" s="104"/>
      <c r="C53" s="104"/>
      <c r="D53" s="104"/>
      <c r="E53" s="104"/>
      <c r="F53" s="206"/>
      <c r="G53" s="206"/>
      <c r="H53" s="105"/>
      <c r="I53" s="371" t="s">
        <v>148</v>
      </c>
      <c r="J53" s="303"/>
      <c r="K53" s="302"/>
      <c r="L53" s="353" t="str">
        <f>L6</f>
        <v>第Ⅰ期</v>
      </c>
      <c r="M53" s="304"/>
      <c r="N53" s="302"/>
      <c r="O53" s="353" t="str">
        <f>O6</f>
        <v>第Ⅱ期</v>
      </c>
      <c r="P53" s="304"/>
      <c r="Q53" s="302"/>
      <c r="R53" s="353" t="str">
        <f>R6</f>
        <v>第Ⅲ期</v>
      </c>
      <c r="S53" s="304"/>
      <c r="T53" s="302"/>
      <c r="U53" s="353" t="str">
        <f>U6</f>
        <v>第Ⅳ期</v>
      </c>
      <c r="V53" s="304"/>
    </row>
    <row r="54" spans="1:22" ht="13.5" customHeight="1">
      <c r="A54" s="104"/>
      <c r="B54" s="104"/>
      <c r="C54" s="104"/>
      <c r="D54" s="104"/>
      <c r="E54" s="104"/>
      <c r="F54" s="206"/>
      <c r="G54" s="206"/>
      <c r="H54" s="105"/>
      <c r="I54" s="372"/>
      <c r="J54" s="373" t="s">
        <v>128</v>
      </c>
      <c r="K54" s="357" t="s">
        <v>218</v>
      </c>
      <c r="L54" s="358" t="s">
        <v>219</v>
      </c>
      <c r="M54" s="359" t="s">
        <v>161</v>
      </c>
      <c r="N54" s="357" t="s">
        <v>179</v>
      </c>
      <c r="O54" s="358" t="s">
        <v>180</v>
      </c>
      <c r="P54" s="359" t="s">
        <v>161</v>
      </c>
      <c r="Q54" s="357" t="s">
        <v>179</v>
      </c>
      <c r="R54" s="358" t="s">
        <v>180</v>
      </c>
      <c r="S54" s="359" t="s">
        <v>161</v>
      </c>
      <c r="T54" s="357" t="s">
        <v>179</v>
      </c>
      <c r="U54" s="358" t="s">
        <v>180</v>
      </c>
      <c r="V54" s="359" t="s">
        <v>161</v>
      </c>
    </row>
    <row r="55" spans="1:22" ht="13.5" customHeight="1">
      <c r="A55" s="104"/>
      <c r="B55" s="104"/>
      <c r="C55" s="104"/>
      <c r="D55" s="104"/>
      <c r="E55" s="104"/>
      <c r="F55" s="206"/>
      <c r="G55" s="206"/>
      <c r="H55" s="105"/>
      <c r="I55" s="374" t="s">
        <v>149</v>
      </c>
      <c r="J55" s="84" t="s">
        <v>150</v>
      </c>
      <c r="K55" s="64">
        <f>J58</f>
        <v>0</v>
      </c>
      <c r="L55" s="65">
        <f>J58</f>
        <v>0</v>
      </c>
      <c r="M55" s="95" t="str">
        <f>IF(L55-K55=0,"±0 ",L55-K55)</f>
        <v>±0 </v>
      </c>
      <c r="N55" s="64">
        <f>L58</f>
        <v>0</v>
      </c>
      <c r="O55" s="65">
        <f>L58</f>
        <v>0</v>
      </c>
      <c r="P55" s="95" t="str">
        <f>IF(O55-N55=0,"±0 ",O55-N55)</f>
        <v>±0 </v>
      </c>
      <c r="Q55" s="64">
        <f>O58</f>
        <v>0</v>
      </c>
      <c r="R55" s="65">
        <f>O58</f>
        <v>0</v>
      </c>
      <c r="S55" s="95" t="str">
        <f>IF(R55-Q55=0,"±0 ",R55-Q55)</f>
        <v>±0 </v>
      </c>
      <c r="T55" s="64">
        <f>R58</f>
        <v>0</v>
      </c>
      <c r="U55" s="65">
        <f>R58</f>
        <v>0</v>
      </c>
      <c r="V55" s="67" t="str">
        <f>IF(U55-T55=0,"±0 ",U55-T55)</f>
        <v>±0 </v>
      </c>
    </row>
    <row r="56" spans="1:22" ht="13.5" customHeight="1">
      <c r="A56" s="104"/>
      <c r="G56" s="206"/>
      <c r="H56" s="105"/>
      <c r="I56" s="378" t="s">
        <v>286</v>
      </c>
      <c r="J56" s="85" t="s">
        <v>138</v>
      </c>
      <c r="K56" s="86">
        <f>K47*'配布資料（グループ用）'!$F$19</f>
        <v>0</v>
      </c>
      <c r="L56" s="87">
        <f>L47*'配布資料（グループ用）'!$F$19</f>
        <v>0</v>
      </c>
      <c r="M56" s="96" t="str">
        <f>IF(L56-K56=0,"±0 ",L56-K56)</f>
        <v>±0 </v>
      </c>
      <c r="N56" s="86">
        <f>N47*'配布資料（グループ用）'!$F$19</f>
        <v>0</v>
      </c>
      <c r="O56" s="87">
        <f>O47*'配布資料（グループ用）'!$F$19</f>
        <v>0</v>
      </c>
      <c r="P56" s="61" t="str">
        <f>IF(O56-N56=0,"±0 ",O56-N56)</f>
        <v>±0 </v>
      </c>
      <c r="Q56" s="86">
        <f>Q47*'配布資料（グループ用）'!$F$19</f>
        <v>0</v>
      </c>
      <c r="R56" s="87">
        <f>R47*'配布資料（グループ用）'!$F$19</f>
        <v>0</v>
      </c>
      <c r="S56" s="61" t="str">
        <f>IF(R56-Q56=0,"±0 ",R56-Q56)</f>
        <v>±0 </v>
      </c>
      <c r="T56" s="86">
        <f>T47*'配布資料（グループ用）'!$F$19</f>
        <v>0</v>
      </c>
      <c r="U56" s="87">
        <f>U47*'配布資料（グループ用）'!$F$19</f>
        <v>0</v>
      </c>
      <c r="V56" s="88" t="str">
        <f>IF(U56-T56=0,"±0 ",U56-T56)</f>
        <v>±0 </v>
      </c>
    </row>
    <row r="57" spans="1:22" ht="13.5" customHeight="1">
      <c r="A57" s="104"/>
      <c r="G57" s="206"/>
      <c r="H57" s="105"/>
      <c r="I57" s="375" t="s">
        <v>287</v>
      </c>
      <c r="J57" s="97" t="s">
        <v>139</v>
      </c>
      <c r="K57" s="69">
        <f>K48*'配布資料（グループ用）'!$F$19</f>
        <v>0</v>
      </c>
      <c r="L57" s="70">
        <f>L48*'配布資料（グループ用）'!$F$19</f>
        <v>0</v>
      </c>
      <c r="M57" s="98" t="str">
        <f>IF(L57-K57=0,"±0 ",L57-K57)</f>
        <v>±0 </v>
      </c>
      <c r="N57" s="69">
        <f>N48*'配布資料（グループ用）'!$F$19</f>
        <v>0</v>
      </c>
      <c r="O57" s="70">
        <f>O48*'配布資料（グループ用）'!$F$19</f>
        <v>0</v>
      </c>
      <c r="P57" s="98" t="str">
        <f>IF(O57-N57=0,"±0 ",O57-N57)</f>
        <v>±0 </v>
      </c>
      <c r="Q57" s="69">
        <f>Q48*'配布資料（グループ用）'!$F$19</f>
        <v>0</v>
      </c>
      <c r="R57" s="70">
        <f>R48*'配布資料（グループ用）'!$F$19</f>
        <v>0</v>
      </c>
      <c r="S57" s="98" t="str">
        <f>IF(R57-Q57=0,"±0 ",R57-Q57)</f>
        <v>±0 </v>
      </c>
      <c r="T57" s="69">
        <f>T48*'配布資料（グループ用）'!$F$19</f>
        <v>0</v>
      </c>
      <c r="U57" s="70">
        <f>U48*'配布資料（グループ用）'!$F$19</f>
        <v>0</v>
      </c>
      <c r="V57" s="72" t="str">
        <f>IF(U57-T57=0,"±0 ",U57-T57)</f>
        <v>±0 </v>
      </c>
    </row>
    <row r="58" spans="1:22" ht="13.5" customHeight="1">
      <c r="A58" s="104"/>
      <c r="G58" s="206"/>
      <c r="H58" s="105"/>
      <c r="I58" s="376" t="s">
        <v>151</v>
      </c>
      <c r="J58" s="99">
        <f>'配布資料（グループ用）'!F17</f>
        <v>0</v>
      </c>
      <c r="K58" s="74">
        <f>K55+K56-K57</f>
        <v>0</v>
      </c>
      <c r="L58" s="75">
        <f>L55+L56-L57</f>
        <v>0</v>
      </c>
      <c r="M58" s="46" t="str">
        <f>IF(L58-K58=0,"±0 ",L58-K58)</f>
        <v>±0 </v>
      </c>
      <c r="N58" s="74">
        <f>N55+N56-N57</f>
        <v>0</v>
      </c>
      <c r="O58" s="75">
        <f>O55+O56-O57</f>
        <v>0</v>
      </c>
      <c r="P58" s="46" t="str">
        <f>IF(O58-N58=0,"±0 ",O58-N58)</f>
        <v>±0 </v>
      </c>
      <c r="Q58" s="74">
        <f>Q55+Q56-Q57</f>
        <v>0</v>
      </c>
      <c r="R58" s="75">
        <f>R55+R56-R57</f>
        <v>0</v>
      </c>
      <c r="S58" s="46" t="str">
        <f>IF(R58-Q58=0,"±0 ",R58-Q58)</f>
        <v>±0 </v>
      </c>
      <c r="T58" s="74">
        <f>T55+T56-T57</f>
        <v>0</v>
      </c>
      <c r="U58" s="75">
        <f>U55+U56-U57</f>
        <v>0</v>
      </c>
      <c r="V58" s="76" t="str">
        <f>IF(U58-T58=0,"±0 ",U58-T58)</f>
        <v>±0 </v>
      </c>
    </row>
    <row r="59" spans="1:22" ht="13.5" customHeight="1">
      <c r="A59" s="104"/>
      <c r="G59" s="206"/>
      <c r="H59" s="105"/>
      <c r="I59" s="363"/>
      <c r="J59" s="363"/>
      <c r="K59" s="363"/>
      <c r="L59" s="363"/>
      <c r="M59" s="363"/>
      <c r="N59" s="363"/>
      <c r="O59" s="363"/>
      <c r="P59" s="363"/>
      <c r="Q59" s="363"/>
      <c r="R59" s="363"/>
      <c r="S59" s="363"/>
      <c r="T59" s="363"/>
      <c r="U59" s="363"/>
      <c r="V59" s="363"/>
    </row>
    <row r="60" spans="1:22" ht="13.5" customHeight="1">
      <c r="A60" s="104"/>
      <c r="G60" s="206"/>
      <c r="H60" s="105"/>
      <c r="I60" s="371" t="s">
        <v>152</v>
      </c>
      <c r="J60" s="303"/>
      <c r="K60" s="302"/>
      <c r="L60" s="353" t="str">
        <f>L6</f>
        <v>第Ⅰ期</v>
      </c>
      <c r="M60" s="304"/>
      <c r="N60" s="302"/>
      <c r="O60" s="353" t="str">
        <f>O6</f>
        <v>第Ⅱ期</v>
      </c>
      <c r="P60" s="304"/>
      <c r="Q60" s="302"/>
      <c r="R60" s="353" t="str">
        <f>R6</f>
        <v>第Ⅲ期</v>
      </c>
      <c r="S60" s="304"/>
      <c r="T60" s="302"/>
      <c r="U60" s="353" t="str">
        <f>U6</f>
        <v>第Ⅳ期</v>
      </c>
      <c r="V60" s="304"/>
    </row>
    <row r="61" spans="1:22" ht="13.5" customHeight="1">
      <c r="A61" s="104"/>
      <c r="G61" s="206"/>
      <c r="H61" s="105"/>
      <c r="I61" s="383"/>
      <c r="J61" s="384"/>
      <c r="K61" s="357" t="s">
        <v>158</v>
      </c>
      <c r="L61" s="358" t="s">
        <v>159</v>
      </c>
      <c r="M61" s="359" t="s">
        <v>161</v>
      </c>
      <c r="N61" s="357" t="s">
        <v>179</v>
      </c>
      <c r="O61" s="358" t="s">
        <v>180</v>
      </c>
      <c r="P61" s="359" t="s">
        <v>161</v>
      </c>
      <c r="Q61" s="357" t="s">
        <v>179</v>
      </c>
      <c r="R61" s="358" t="s">
        <v>180</v>
      </c>
      <c r="S61" s="359" t="s">
        <v>161</v>
      </c>
      <c r="T61" s="357" t="s">
        <v>179</v>
      </c>
      <c r="U61" s="358" t="s">
        <v>180</v>
      </c>
      <c r="V61" s="359" t="s">
        <v>161</v>
      </c>
    </row>
    <row r="62" spans="1:22" ht="13.5" customHeight="1">
      <c r="A62" s="104"/>
      <c r="G62" s="206"/>
      <c r="H62" s="105"/>
      <c r="I62" s="385" t="s">
        <v>285</v>
      </c>
      <c r="J62" s="386"/>
      <c r="K62" s="100">
        <f>ROUND(K48/L90,3)</f>
        <v>0</v>
      </c>
      <c r="L62" s="101" t="e">
        <f>ROUND(L48/L91,3)</f>
        <v>#DIV/0!</v>
      </c>
      <c r="M62" s="102" t="e">
        <f>IF(L62-K62=0,"±0.0% ",(L62-K62))</f>
        <v>#DIV/0!</v>
      </c>
      <c r="N62" s="100">
        <f>ROUND(N48/O90,3)</f>
        <v>0</v>
      </c>
      <c r="O62" s="101" t="e">
        <f>ROUND(O48/O91,3)</f>
        <v>#DIV/0!</v>
      </c>
      <c r="P62" s="102" t="e">
        <f>IF(O62-N62=0,"±0.0% ",(O62-N62))</f>
        <v>#DIV/0!</v>
      </c>
      <c r="Q62" s="100">
        <f>ROUND(Q48/R90,3)</f>
        <v>0</v>
      </c>
      <c r="R62" s="101" t="e">
        <f>ROUND(R48/R91,3)</f>
        <v>#DIV/0!</v>
      </c>
      <c r="S62" s="102" t="e">
        <f>IF(R62-Q62=0,"±0.0% ",(R62-Q62))</f>
        <v>#DIV/0!</v>
      </c>
      <c r="T62" s="100">
        <f>ROUND(T48/U90,3)</f>
        <v>0</v>
      </c>
      <c r="U62" s="101" t="e">
        <f>ROUND(U48/U91,3)</f>
        <v>#DIV/0!</v>
      </c>
      <c r="V62" s="103" t="e">
        <f>IF(U62-T62=0,"±0.0% ",(U62-T62))</f>
        <v>#DIV/0!</v>
      </c>
    </row>
    <row r="63" spans="1:22" ht="13.5" customHeight="1">
      <c r="A63" s="104"/>
      <c r="B63" s="104"/>
      <c r="C63" s="104"/>
      <c r="D63" s="104"/>
      <c r="E63" s="104"/>
      <c r="F63" s="206"/>
      <c r="G63" s="206"/>
      <c r="H63" s="105"/>
      <c r="I63" s="105"/>
      <c r="J63" s="105"/>
      <c r="K63" s="105"/>
      <c r="L63" s="106"/>
      <c r="M63" s="107"/>
      <c r="N63" s="106"/>
      <c r="O63" s="106"/>
      <c r="P63" s="107"/>
      <c r="Q63" s="106"/>
      <c r="R63" s="106"/>
      <c r="S63" s="107"/>
      <c r="T63" s="106"/>
      <c r="U63" s="106"/>
      <c r="V63" s="107"/>
    </row>
    <row r="64" spans="1:22" ht="13.5" customHeight="1" hidden="1">
      <c r="A64" s="104"/>
      <c r="B64" s="205" t="s">
        <v>320</v>
      </c>
      <c r="C64" s="479">
        <f>IF(C14="","",IF(C$69&lt;&gt;"入力可能","NG",IF(OR(C14=1,C14=2,C14=3,C14=4),"OK","NG")))</f>
      </c>
      <c r="D64" s="479">
        <f>IF(D14="","",IF(D$69&lt;&gt;"入力可能","NG",IF(OR(D14=1,D14=2,D14=3,D14=4),"OK","NG")))</f>
      </c>
      <c r="E64" s="479">
        <f>IF(E14="","",IF(E$69&lt;&gt;"入力可能","NG",IF(OR(E14=1,E14=2,E14=3,E14=4),"OK","NG")))</f>
      </c>
      <c r="F64" s="479">
        <f>IF(F14="","",IF(F$69&lt;&gt;"入力可能","NG",IF(OR(F14=1,F14=2,F14=3,F14=4),"OK","NG")))</f>
      </c>
      <c r="G64" s="206"/>
      <c r="H64" s="105"/>
      <c r="I64" s="105" t="s">
        <v>178</v>
      </c>
      <c r="J64" s="105"/>
      <c r="K64" s="105"/>
      <c r="L64" s="106" t="s">
        <v>154</v>
      </c>
      <c r="M64" s="107"/>
      <c r="N64" s="106"/>
      <c r="O64" s="106" t="s">
        <v>155</v>
      </c>
      <c r="P64" s="107"/>
      <c r="Q64" s="106"/>
      <c r="R64" s="106" t="s">
        <v>156</v>
      </c>
      <c r="S64" s="107"/>
      <c r="T64" s="106"/>
      <c r="U64" s="106" t="s">
        <v>157</v>
      </c>
      <c r="V64" s="107"/>
    </row>
    <row r="65" spans="1:22" ht="13.5" customHeight="1" hidden="1">
      <c r="A65" s="104"/>
      <c r="B65" s="205" t="s">
        <v>321</v>
      </c>
      <c r="C65" s="479">
        <f>IF(C16="","",IF(C$69&lt;&gt;"入力可能","NG",IF(INT(C16)&lt;&gt;C16,"NG",IF(C16&lt;0,"NG",IF(C16&gt;=C70,"NG","OK")))))</f>
      </c>
      <c r="D65" s="479">
        <f>IF(D16="","",IF(D$69&lt;&gt;"入力可能","NG",IF(INT(D16)&lt;&gt;D16,"NG",IF(D16&lt;0,"NG",IF(D16&gt;=D70,"NG","OK")))))</f>
      </c>
      <c r="E65" s="479">
        <f>IF(E16="","",IF(E$69&lt;&gt;"入力可能","NG",IF(INT(E16)&lt;&gt;E16,"NG",IF(E16&lt;0,"NG",IF(E16&gt;=E70,"NG","OK")))))</f>
      </c>
      <c r="F65" s="479">
        <f>IF(F16="","",IF(F$69&lt;&gt;"入力可能","NG",IF(INT(F16)&lt;&gt;F16,"NG",IF(F16&lt;0,"NG",IF(F16&gt;=F70,"NG","OK")))))</f>
      </c>
      <c r="G65" s="206"/>
      <c r="H65" s="105"/>
      <c r="I65" s="105"/>
      <c r="J65" s="105"/>
      <c r="K65" s="105"/>
      <c r="L65" s="106"/>
      <c r="M65" s="107"/>
      <c r="N65" s="106"/>
      <c r="O65" s="106"/>
      <c r="P65" s="107"/>
      <c r="Q65" s="106"/>
      <c r="R65" s="106"/>
      <c r="S65" s="107"/>
      <c r="T65" s="106"/>
      <c r="U65" s="106"/>
      <c r="V65" s="107"/>
    </row>
    <row r="66" spans="1:22" ht="13.5" customHeight="1" hidden="1">
      <c r="A66" s="104"/>
      <c r="B66" s="205" t="s">
        <v>322</v>
      </c>
      <c r="C66" s="479">
        <f>IF(C18="","",IF(C$69&lt;&gt;"入力可能","NG",IF(INT(C18)&lt;&gt;C18,"NG",IF(C18&lt;0,"NG","OK"))))</f>
      </c>
      <c r="D66" s="479">
        <f>IF(D18="","",IF(D$69&lt;&gt;"入力可能","NG",IF(INT(D18)&lt;&gt;D18,"NG",IF(D18&lt;0,"NG","OK"))))</f>
      </c>
      <c r="E66" s="479">
        <f>IF(E18="","",IF(E$69&lt;&gt;"入力可能","NG",IF(INT(E18)&lt;&gt;E18,"NG",IF(E18&lt;0,"NG","OK"))))</f>
      </c>
      <c r="F66" s="479">
        <f>IF(F18="","",IF(F$69&lt;&gt;"入力可能","NG",IF(INT(F18)&lt;&gt;F18,"NG",IF(F18&lt;0,"NG","OK"))))</f>
      </c>
      <c r="G66" s="206"/>
      <c r="H66" s="105"/>
      <c r="I66" s="105" t="s">
        <v>181</v>
      </c>
      <c r="J66" s="105"/>
      <c r="K66" s="105"/>
      <c r="L66" s="108">
        <f>C14</f>
        <v>0</v>
      </c>
      <c r="M66" s="107"/>
      <c r="N66" s="106"/>
      <c r="O66" s="108">
        <f>D14</f>
        <v>0</v>
      </c>
      <c r="P66" s="107"/>
      <c r="Q66" s="106"/>
      <c r="R66" s="108">
        <f>E14</f>
        <v>0</v>
      </c>
      <c r="S66" s="107"/>
      <c r="T66" s="106"/>
      <c r="U66" s="108">
        <f>F14</f>
        <v>0</v>
      </c>
      <c r="V66" s="107"/>
    </row>
    <row r="67" spans="1:22" ht="13.5" customHeight="1" hidden="1">
      <c r="A67" s="104"/>
      <c r="B67" s="205" t="s">
        <v>323</v>
      </c>
      <c r="C67" s="479">
        <f>IF(C20="","",IF(C$69&lt;&gt;"入力可能","NG",IF(INT(C20)&lt;&gt;C20,"NG",IF(C20&lt;=0,"NG",IF(C20&gt;'配布資料（グループ用）'!$F$20,"NG","OK")))))</f>
      </c>
      <c r="D67" s="479">
        <f>IF(D20="","",IF(D$69&lt;&gt;"入力可能","NG",IF(INT(D20)&lt;&gt;D20,"NG",IF(D20&lt;=0,"NG",IF(D20&gt;'配布資料（グループ用）'!$F$20,"NG","OK")))))</f>
      </c>
      <c r="E67" s="479">
        <f>IF(E20="","",IF(E$69&lt;&gt;"入力可能","NG",IF(INT(E20)&lt;&gt;E20,"NG",IF(E20&lt;=0,"NG",IF(E20&gt;'配布資料（グループ用）'!$F$20,"NG","OK")))))</f>
      </c>
      <c r="F67" s="479">
        <f>IF(F20="","",IF(F$69&lt;&gt;"入力可能","NG",IF(INT(F20)&lt;&gt;F20,"NG",IF(F20&lt;=0,"NG",IF(F20&gt;'配布資料（グループ用）'!$F$20,"NG","OK")))))</f>
      </c>
      <c r="G67" s="206"/>
      <c r="H67" s="105"/>
      <c r="I67" s="105" t="s">
        <v>182</v>
      </c>
      <c r="J67" s="105"/>
      <c r="K67" s="105"/>
      <c r="L67" s="108">
        <f>C16</f>
        <v>0</v>
      </c>
      <c r="M67" s="107"/>
      <c r="N67" s="106"/>
      <c r="O67" s="108">
        <f>D16</f>
        <v>0</v>
      </c>
      <c r="P67" s="107"/>
      <c r="Q67" s="106"/>
      <c r="R67" s="108">
        <f>E16</f>
        <v>0</v>
      </c>
      <c r="S67" s="107"/>
      <c r="T67" s="106"/>
      <c r="U67" s="108">
        <f>F16</f>
        <v>0</v>
      </c>
      <c r="V67" s="107"/>
    </row>
    <row r="68" spans="1:22" ht="13.5" customHeight="1" hidden="1">
      <c r="A68" s="104"/>
      <c r="B68" s="205" t="s">
        <v>324</v>
      </c>
      <c r="C68" s="479">
        <f>IF(C22="","",IF(C$69&lt;&gt;"入力可能","NG",IF(INT(C22)&lt;&gt;C22,"NG",IF(C22&lt;0,"NG","OK"))))</f>
      </c>
      <c r="D68" s="479">
        <f>IF(D22="","",IF(D$69&lt;&gt;"入力可能","NG",IF(INT(D22)&lt;&gt;D22,"NG",IF(D22&lt;0,"NG","OK"))))</f>
      </c>
      <c r="E68" s="479">
        <f>IF(E22="","",IF(E$69&lt;&gt;"入力可能","NG",IF(INT(E22)&lt;&gt;E22,"NG",IF(E22&lt;0,"NG","OK"))))</f>
      </c>
      <c r="F68" s="479">
        <f>IF(F22="","",IF(F$69&lt;&gt;"入力可能","NG",IF(INT(F22)&lt;&gt;F22,"NG",IF(F22&lt;0,"NG","OK"))))</f>
      </c>
      <c r="G68" s="206"/>
      <c r="H68" s="105"/>
      <c r="I68" s="105" t="s">
        <v>66</v>
      </c>
      <c r="J68" s="105"/>
      <c r="K68" s="105"/>
      <c r="L68" s="108">
        <f>C18</f>
        <v>0</v>
      </c>
      <c r="M68" s="107"/>
      <c r="N68" s="106"/>
      <c r="O68" s="108">
        <f>D18</f>
        <v>0</v>
      </c>
      <c r="P68" s="107"/>
      <c r="Q68" s="106"/>
      <c r="R68" s="108">
        <f>E18</f>
        <v>0</v>
      </c>
      <c r="S68" s="107"/>
      <c r="T68" s="106"/>
      <c r="U68" s="108">
        <f>F18</f>
        <v>0</v>
      </c>
      <c r="V68" s="107"/>
    </row>
    <row r="69" spans="1:22" ht="13.5" customHeight="1" hidden="1">
      <c r="A69" s="104"/>
      <c r="B69" s="104" t="s">
        <v>176</v>
      </c>
      <c r="C69" s="480" t="str">
        <f>'配布資料（グループ用）'!C45</f>
        <v>入力可能</v>
      </c>
      <c r="D69" s="480" t="str">
        <f>'配布資料（グループ用）'!D45</f>
        <v>入力不可</v>
      </c>
      <c r="E69" s="480" t="str">
        <f>'配布資料（グループ用）'!E45</f>
        <v>入力不可</v>
      </c>
      <c r="F69" s="480" t="str">
        <f>'配布資料（グループ用）'!F45</f>
        <v>入力不可</v>
      </c>
      <c r="G69" s="206"/>
      <c r="H69" s="105"/>
      <c r="I69" s="105" t="s">
        <v>68</v>
      </c>
      <c r="J69" s="105"/>
      <c r="K69" s="105"/>
      <c r="L69" s="108">
        <f>C20</f>
        <v>0</v>
      </c>
      <c r="M69" s="107"/>
      <c r="N69" s="106"/>
      <c r="O69" s="108">
        <f>D20</f>
        <v>0</v>
      </c>
      <c r="P69" s="107"/>
      <c r="Q69" s="106"/>
      <c r="R69" s="108">
        <f>E20</f>
        <v>0</v>
      </c>
      <c r="S69" s="107"/>
      <c r="T69" s="106"/>
      <c r="U69" s="108">
        <f>F20</f>
        <v>0</v>
      </c>
      <c r="V69" s="107"/>
    </row>
    <row r="70" spans="1:22" ht="13.5" customHeight="1" hidden="1">
      <c r="A70" s="104"/>
      <c r="B70" s="104" t="s">
        <v>319</v>
      </c>
      <c r="C70" s="480">
        <f>'配布資料（グループ用）'!F27</f>
        <v>800</v>
      </c>
      <c r="D70" s="480">
        <f>'配布資料（グループ用）'!F28</f>
        <v>1200</v>
      </c>
      <c r="E70" s="480">
        <f>'配布資料（グループ用）'!F29</f>
        <v>1600</v>
      </c>
      <c r="F70" s="480">
        <f>'配布資料（グループ用）'!F30</f>
        <v>1200</v>
      </c>
      <c r="G70" s="206"/>
      <c r="H70" s="105"/>
      <c r="I70" s="105" t="s">
        <v>177</v>
      </c>
      <c r="J70" s="105"/>
      <c r="K70" s="105"/>
      <c r="L70" s="108">
        <f>C22</f>
        <v>0</v>
      </c>
      <c r="M70" s="107"/>
      <c r="N70" s="106"/>
      <c r="O70" s="108">
        <f>D22</f>
        <v>0</v>
      </c>
      <c r="P70" s="107"/>
      <c r="Q70" s="106"/>
      <c r="R70" s="108">
        <f>E22</f>
        <v>0</v>
      </c>
      <c r="S70" s="107"/>
      <c r="T70" s="106"/>
      <c r="U70" s="108">
        <f>F22</f>
        <v>0</v>
      </c>
      <c r="V70" s="107"/>
    </row>
    <row r="71" spans="1:22" ht="13.5" customHeight="1" hidden="1">
      <c r="A71" s="104"/>
      <c r="B71" s="104"/>
      <c r="C71" s="104"/>
      <c r="D71" s="104"/>
      <c r="E71" s="104"/>
      <c r="F71" s="206"/>
      <c r="G71" s="206"/>
      <c r="H71" s="105"/>
      <c r="I71" s="105"/>
      <c r="J71" s="105"/>
      <c r="K71" s="105"/>
      <c r="L71" s="106"/>
      <c r="M71" s="107"/>
      <c r="N71" s="106"/>
      <c r="O71" s="106"/>
      <c r="P71" s="107"/>
      <c r="Q71" s="106"/>
      <c r="R71" s="106"/>
      <c r="S71" s="107"/>
      <c r="T71" s="106"/>
      <c r="U71" s="106"/>
      <c r="V71" s="107"/>
    </row>
    <row r="72" spans="1:22" ht="13.5" customHeight="1" hidden="1">
      <c r="A72" s="104"/>
      <c r="B72" s="104"/>
      <c r="C72" s="104"/>
      <c r="D72" s="104"/>
      <c r="E72" s="104"/>
      <c r="F72" s="206"/>
      <c r="G72" s="206"/>
      <c r="H72" s="105"/>
      <c r="I72" s="108" t="s">
        <v>175</v>
      </c>
      <c r="J72" s="108"/>
      <c r="K72" s="108"/>
      <c r="L72" s="109" t="str">
        <f>'配布資料（グループ用）'!C50</f>
        <v>未入力</v>
      </c>
      <c r="M72" s="110"/>
      <c r="N72" s="108"/>
      <c r="O72" s="109" t="str">
        <f>'配布資料（グループ用）'!D50</f>
        <v>未入力</v>
      </c>
      <c r="P72" s="110"/>
      <c r="Q72" s="108"/>
      <c r="R72" s="111" t="str">
        <f>'配布資料（グループ用）'!E50</f>
        <v>未入力</v>
      </c>
      <c r="S72" s="110"/>
      <c r="T72" s="108"/>
      <c r="U72" s="109" t="str">
        <f>'配布資料（グループ用）'!F50</f>
        <v>未入力</v>
      </c>
      <c r="V72" s="110"/>
    </row>
    <row r="73" spans="1:22" ht="13.5" customHeight="1" hidden="1">
      <c r="A73" s="104"/>
      <c r="B73" s="104"/>
      <c r="C73" s="104"/>
      <c r="D73" s="104"/>
      <c r="E73" s="104"/>
      <c r="F73" s="104"/>
      <c r="G73" s="206"/>
      <c r="H73" s="309"/>
      <c r="I73" s="108" t="s">
        <v>163</v>
      </c>
      <c r="J73" s="108"/>
      <c r="K73" s="108"/>
      <c r="L73" s="108">
        <f>'Ａ社'!$C$20</f>
        <v>0</v>
      </c>
      <c r="M73" s="110"/>
      <c r="N73" s="108"/>
      <c r="O73" s="108">
        <f>'Ａ社'!$D$20</f>
        <v>0</v>
      </c>
      <c r="P73" s="110"/>
      <c r="Q73" s="108"/>
      <c r="R73" s="108">
        <f>'Ａ社'!$E$20</f>
        <v>0</v>
      </c>
      <c r="S73" s="110"/>
      <c r="T73" s="108"/>
      <c r="U73" s="108">
        <f>'Ａ社'!$F$20</f>
        <v>0</v>
      </c>
      <c r="V73" s="110"/>
    </row>
    <row r="74" spans="1:22" ht="13.5" customHeight="1" hidden="1">
      <c r="A74" s="104"/>
      <c r="B74" s="104"/>
      <c r="C74" s="104"/>
      <c r="D74" s="104"/>
      <c r="E74" s="104"/>
      <c r="F74" s="104"/>
      <c r="G74" s="206"/>
      <c r="H74" s="309"/>
      <c r="I74" s="108" t="s">
        <v>164</v>
      </c>
      <c r="J74" s="108"/>
      <c r="K74" s="108"/>
      <c r="L74" s="108">
        <f>'Ｂ社'!$C$20</f>
        <v>0</v>
      </c>
      <c r="M74" s="110"/>
      <c r="N74" s="108"/>
      <c r="O74" s="108">
        <f>'Ｂ社'!$D$20</f>
        <v>0</v>
      </c>
      <c r="P74" s="110"/>
      <c r="Q74" s="108"/>
      <c r="R74" s="108">
        <f>'Ｂ社'!$E$20</f>
        <v>0</v>
      </c>
      <c r="S74" s="110"/>
      <c r="T74" s="108"/>
      <c r="U74" s="108">
        <f>'Ｂ社'!$F$20</f>
        <v>0</v>
      </c>
      <c r="V74" s="110"/>
    </row>
    <row r="75" spans="1:22" ht="13.5" customHeight="1" hidden="1">
      <c r="A75" s="104"/>
      <c r="B75" s="104"/>
      <c r="C75" s="108"/>
      <c r="D75" s="108"/>
      <c r="E75" s="108"/>
      <c r="F75" s="108"/>
      <c r="G75" s="104"/>
      <c r="H75" s="309"/>
      <c r="I75" s="108" t="s">
        <v>165</v>
      </c>
      <c r="J75" s="108"/>
      <c r="K75" s="108"/>
      <c r="L75" s="108">
        <f>'Ｃ社'!$C$20</f>
        <v>0</v>
      </c>
      <c r="M75" s="110"/>
      <c r="N75" s="108"/>
      <c r="O75" s="108">
        <f>'Ｃ社'!$D$20</f>
        <v>0</v>
      </c>
      <c r="P75" s="110"/>
      <c r="Q75" s="108"/>
      <c r="R75" s="108">
        <f>'Ｃ社'!$E$20</f>
        <v>0</v>
      </c>
      <c r="S75" s="110"/>
      <c r="T75" s="108"/>
      <c r="U75" s="108">
        <f>'Ｃ社'!$F$20</f>
        <v>0</v>
      </c>
      <c r="V75" s="110"/>
    </row>
    <row r="76" spans="1:22" ht="13.5" customHeight="1" hidden="1">
      <c r="A76" s="104"/>
      <c r="B76" s="104"/>
      <c r="C76" s="104"/>
      <c r="D76" s="104"/>
      <c r="E76" s="104"/>
      <c r="F76" s="104"/>
      <c r="G76" s="104"/>
      <c r="H76" s="309"/>
      <c r="I76" s="108" t="s">
        <v>166</v>
      </c>
      <c r="J76" s="108"/>
      <c r="K76" s="108"/>
      <c r="L76" s="108">
        <f>'Ｄ社'!$C$20</f>
        <v>0</v>
      </c>
      <c r="M76" s="110"/>
      <c r="N76" s="108"/>
      <c r="O76" s="108">
        <f>'Ｄ社'!$D$20</f>
        <v>0</v>
      </c>
      <c r="P76" s="110"/>
      <c r="Q76" s="108"/>
      <c r="R76" s="108">
        <f>'Ｄ社'!$E$20</f>
        <v>0</v>
      </c>
      <c r="S76" s="110"/>
      <c r="T76" s="108"/>
      <c r="U76" s="108">
        <f>'Ｄ社'!$F$20</f>
        <v>0</v>
      </c>
      <c r="V76" s="110"/>
    </row>
    <row r="77" spans="1:22" ht="13.5" customHeight="1" hidden="1">
      <c r="A77" s="104"/>
      <c r="B77" s="104"/>
      <c r="C77" s="104"/>
      <c r="D77" s="104"/>
      <c r="E77" s="104"/>
      <c r="F77" s="104"/>
      <c r="G77" s="104"/>
      <c r="H77" s="309"/>
      <c r="I77" s="108"/>
      <c r="J77" s="108"/>
      <c r="K77" s="108"/>
      <c r="L77" s="108"/>
      <c r="M77" s="110"/>
      <c r="N77" s="108"/>
      <c r="O77" s="108"/>
      <c r="P77" s="110"/>
      <c r="Q77" s="108"/>
      <c r="R77" s="108"/>
      <c r="S77" s="110"/>
      <c r="T77" s="108"/>
      <c r="U77" s="108"/>
      <c r="V77" s="110"/>
    </row>
    <row r="78" spans="1:22" ht="13.5" customHeight="1" hidden="1">
      <c r="A78" s="104"/>
      <c r="B78" s="104"/>
      <c r="C78" s="104"/>
      <c r="D78" s="104"/>
      <c r="E78" s="104"/>
      <c r="F78" s="104"/>
      <c r="G78" s="104"/>
      <c r="H78" s="309"/>
      <c r="I78" s="108" t="s">
        <v>167</v>
      </c>
      <c r="J78" s="108"/>
      <c r="K78" s="108"/>
      <c r="L78" s="108">
        <f>'Ａ社'!$C$22</f>
        <v>0</v>
      </c>
      <c r="M78" s="110"/>
      <c r="N78" s="108"/>
      <c r="O78" s="108">
        <f>'Ａ社'!$D$22</f>
        <v>0</v>
      </c>
      <c r="P78" s="110"/>
      <c r="Q78" s="108"/>
      <c r="R78" s="108">
        <f>'Ａ社'!$E$22</f>
        <v>0</v>
      </c>
      <c r="S78" s="110"/>
      <c r="T78" s="108"/>
      <c r="U78" s="108">
        <f>'Ａ社'!$F$22</f>
        <v>0</v>
      </c>
      <c r="V78" s="110"/>
    </row>
    <row r="79" spans="1:22" ht="13.5" customHeight="1" hidden="1">
      <c r="A79" s="104"/>
      <c r="B79" s="104"/>
      <c r="C79" s="104"/>
      <c r="D79" s="104"/>
      <c r="E79" s="104"/>
      <c r="F79" s="104"/>
      <c r="G79" s="104"/>
      <c r="H79" s="309"/>
      <c r="I79" s="108" t="s">
        <v>168</v>
      </c>
      <c r="J79" s="108"/>
      <c r="K79" s="108"/>
      <c r="L79" s="108">
        <f>'Ｂ社'!$C$22</f>
        <v>0</v>
      </c>
      <c r="M79" s="110"/>
      <c r="N79" s="108"/>
      <c r="O79" s="108">
        <f>'Ｂ社'!$D$22</f>
        <v>0</v>
      </c>
      <c r="P79" s="110"/>
      <c r="Q79" s="108"/>
      <c r="R79" s="108">
        <f>'Ｂ社'!$E$22</f>
        <v>0</v>
      </c>
      <c r="S79" s="110"/>
      <c r="T79" s="108"/>
      <c r="U79" s="108">
        <f>'Ｂ社'!$F$22</f>
        <v>0</v>
      </c>
      <c r="V79" s="110"/>
    </row>
    <row r="80" spans="1:22" ht="13.5" customHeight="1" hidden="1">
      <c r="A80" s="104"/>
      <c r="B80" s="104"/>
      <c r="C80" s="104"/>
      <c r="D80" s="104"/>
      <c r="E80" s="104"/>
      <c r="F80" s="104"/>
      <c r="G80" s="104"/>
      <c r="H80" s="309"/>
      <c r="I80" s="108" t="s">
        <v>169</v>
      </c>
      <c r="J80" s="108"/>
      <c r="K80" s="108"/>
      <c r="L80" s="108">
        <f>'Ｃ社'!$C$22</f>
        <v>0</v>
      </c>
      <c r="M80" s="110"/>
      <c r="N80" s="108"/>
      <c r="O80" s="108">
        <f>'Ｃ社'!$D$22</f>
        <v>0</v>
      </c>
      <c r="P80" s="110"/>
      <c r="Q80" s="108"/>
      <c r="R80" s="108">
        <f>'Ｃ社'!$E$22</f>
        <v>0</v>
      </c>
      <c r="S80" s="110"/>
      <c r="T80" s="108"/>
      <c r="U80" s="108">
        <f>'Ｃ社'!$F$22</f>
        <v>0</v>
      </c>
      <c r="V80" s="110"/>
    </row>
    <row r="81" spans="1:22" ht="13.5" customHeight="1" hidden="1">
      <c r="A81" s="104"/>
      <c r="B81" s="104"/>
      <c r="C81" s="104"/>
      <c r="D81" s="104"/>
      <c r="E81" s="104"/>
      <c r="F81" s="104"/>
      <c r="G81" s="104"/>
      <c r="H81" s="309"/>
      <c r="I81" s="108" t="s">
        <v>170</v>
      </c>
      <c r="J81" s="108"/>
      <c r="K81" s="108"/>
      <c r="L81" s="108">
        <f>'Ｄ社'!$C$22</f>
        <v>0</v>
      </c>
      <c r="M81" s="110"/>
      <c r="N81" s="108"/>
      <c r="O81" s="108">
        <f>'Ｄ社'!$D$22</f>
        <v>0</v>
      </c>
      <c r="P81" s="110"/>
      <c r="Q81" s="108"/>
      <c r="R81" s="108">
        <f>'Ｄ社'!$E$22</f>
        <v>0</v>
      </c>
      <c r="S81" s="110"/>
      <c r="T81" s="108"/>
      <c r="U81" s="108">
        <f>'Ｄ社'!$F$22</f>
        <v>0</v>
      </c>
      <c r="V81" s="110"/>
    </row>
    <row r="82" spans="1:22" ht="13.5" customHeight="1" hidden="1">
      <c r="A82" s="104"/>
      <c r="B82" s="104"/>
      <c r="C82" s="104"/>
      <c r="D82" s="104"/>
      <c r="E82" s="104"/>
      <c r="F82" s="104"/>
      <c r="G82" s="104"/>
      <c r="H82" s="309"/>
      <c r="I82" s="108"/>
      <c r="J82" s="108"/>
      <c r="K82" s="108"/>
      <c r="L82" s="108"/>
      <c r="M82" s="110"/>
      <c r="N82" s="108"/>
      <c r="O82" s="108"/>
      <c r="P82" s="110"/>
      <c r="Q82" s="108"/>
      <c r="R82" s="108"/>
      <c r="S82" s="110"/>
      <c r="T82" s="108"/>
      <c r="U82" s="108"/>
      <c r="V82" s="110"/>
    </row>
    <row r="83" spans="1:22" ht="13.5" customHeight="1" hidden="1">
      <c r="A83" s="104"/>
      <c r="B83" s="104"/>
      <c r="C83" s="104"/>
      <c r="D83" s="104"/>
      <c r="E83" s="104"/>
      <c r="F83" s="104"/>
      <c r="G83" s="104"/>
      <c r="H83" s="309"/>
      <c r="I83" s="108" t="s">
        <v>173</v>
      </c>
      <c r="J83" s="108"/>
      <c r="K83" s="108"/>
      <c r="L83" s="108">
        <f>IF('配布資料（グループ用）'!$C$50="未入力",0,'Ａ社'!$L$32)</f>
        <v>0</v>
      </c>
      <c r="M83" s="110"/>
      <c r="N83" s="108"/>
      <c r="O83" s="108">
        <f>IF('配布資料（グループ用）'!$D$50="未入力",0,'Ａ社'!$O$32)</f>
        <v>0</v>
      </c>
      <c r="P83" s="110"/>
      <c r="Q83" s="108"/>
      <c r="R83" s="108">
        <f>IF('配布資料（グループ用）'!$E$50="未入力",0,'Ａ社'!$R$32)</f>
        <v>0</v>
      </c>
      <c r="S83" s="110"/>
      <c r="T83" s="108"/>
      <c r="U83" s="108">
        <f>IF('配布資料（グループ用）'!$F$50="未入力",0,'Ａ社'!$U$32)</f>
        <v>0</v>
      </c>
      <c r="V83" s="110"/>
    </row>
    <row r="84" spans="1:22" ht="13.5" customHeight="1" hidden="1">
      <c r="A84" s="104"/>
      <c r="B84" s="104"/>
      <c r="C84" s="104"/>
      <c r="D84" s="104"/>
      <c r="E84" s="104"/>
      <c r="F84" s="104"/>
      <c r="G84" s="104"/>
      <c r="H84" s="309"/>
      <c r="I84" s="108" t="s">
        <v>174</v>
      </c>
      <c r="J84" s="108"/>
      <c r="K84" s="108"/>
      <c r="L84" s="108">
        <f>IF('配布資料（グループ用）'!$C$50="未入力",0,'Ｂ社'!$L$32)</f>
        <v>0</v>
      </c>
      <c r="M84" s="110"/>
      <c r="N84" s="108"/>
      <c r="O84" s="108">
        <f>IF('配布資料（グループ用）'!$D$50="未入力",0,'Ｂ社'!$O$32)</f>
        <v>0</v>
      </c>
      <c r="P84" s="110"/>
      <c r="Q84" s="108"/>
      <c r="R84" s="108">
        <f>IF('配布資料（グループ用）'!$E$50="未入力",0,'Ｂ社'!$R$32)</f>
        <v>0</v>
      </c>
      <c r="S84" s="110"/>
      <c r="T84" s="108"/>
      <c r="U84" s="108">
        <f>IF('配布資料（グループ用）'!$F$50="未入力",0,'Ｂ社'!$U$32)</f>
        <v>0</v>
      </c>
      <c r="V84" s="110"/>
    </row>
    <row r="85" spans="1:22" ht="13.5" customHeight="1" hidden="1">
      <c r="A85" s="104"/>
      <c r="B85" s="104"/>
      <c r="C85" s="104"/>
      <c r="D85" s="104"/>
      <c r="E85" s="104"/>
      <c r="F85" s="104"/>
      <c r="G85" s="104"/>
      <c r="H85" s="309"/>
      <c r="I85" s="108" t="s">
        <v>171</v>
      </c>
      <c r="J85" s="108"/>
      <c r="K85" s="108"/>
      <c r="L85" s="108">
        <f>IF('配布資料（グループ用）'!$C$50="未入力",0,'Ｃ社'!$L$32)</f>
        <v>0</v>
      </c>
      <c r="M85" s="110"/>
      <c r="N85" s="108"/>
      <c r="O85" s="108">
        <f>IF('配布資料（グループ用）'!$D$50="未入力",0,'Ｃ社'!$O$32)</f>
        <v>0</v>
      </c>
      <c r="P85" s="110"/>
      <c r="Q85" s="108"/>
      <c r="R85" s="108">
        <f>IF('配布資料（グループ用）'!$E$50="未入力",0,'Ｃ社'!$R$32)</f>
        <v>0</v>
      </c>
      <c r="S85" s="110"/>
      <c r="T85" s="108"/>
      <c r="U85" s="108">
        <f>IF('配布資料（グループ用）'!$F$50="未入力",0,'Ｃ社'!$U$32)</f>
        <v>0</v>
      </c>
      <c r="V85" s="110"/>
    </row>
    <row r="86" spans="1:22" ht="13.5" customHeight="1" hidden="1">
      <c r="A86" s="104"/>
      <c r="B86" s="104"/>
      <c r="C86" s="104"/>
      <c r="D86" s="104"/>
      <c r="E86" s="104"/>
      <c r="F86" s="104"/>
      <c r="G86" s="104"/>
      <c r="H86" s="309"/>
      <c r="I86" s="108" t="s">
        <v>172</v>
      </c>
      <c r="J86" s="108"/>
      <c r="K86" s="108"/>
      <c r="L86" s="108">
        <f>IF('配布資料（グループ用）'!$C$50="未入力",0,'Ｄ社'!$L$32)</f>
        <v>0</v>
      </c>
      <c r="M86" s="110"/>
      <c r="N86" s="108"/>
      <c r="O86" s="108">
        <f>IF('配布資料（グループ用）'!$D$50="未入力",0,'Ｄ社'!$O$32)</f>
        <v>0</v>
      </c>
      <c r="P86" s="110"/>
      <c r="Q86" s="108"/>
      <c r="R86" s="108">
        <f>IF('配布資料（グループ用）'!$E$50="未入力",0,'Ｄ社'!$R$32)</f>
        <v>0</v>
      </c>
      <c r="S86" s="110"/>
      <c r="T86" s="108"/>
      <c r="U86" s="108">
        <f>IF('配布資料（グループ用）'!$F$50="未入力",0,'Ｄ社'!$U$32)</f>
        <v>0</v>
      </c>
      <c r="V86" s="110"/>
    </row>
    <row r="87" spans="1:22" ht="13.5" customHeight="1" hidden="1">
      <c r="A87" s="104"/>
      <c r="B87" s="104"/>
      <c r="C87" s="104"/>
      <c r="D87" s="104"/>
      <c r="E87" s="104"/>
      <c r="F87" s="104"/>
      <c r="G87" s="104"/>
      <c r="H87" s="309"/>
      <c r="I87" s="108"/>
      <c r="J87" s="108"/>
      <c r="K87" s="108"/>
      <c r="L87" s="108"/>
      <c r="M87" s="110"/>
      <c r="N87" s="108"/>
      <c r="O87" s="108"/>
      <c r="P87" s="110"/>
      <c r="Q87" s="108"/>
      <c r="R87" s="108"/>
      <c r="S87" s="110"/>
      <c r="T87" s="108"/>
      <c r="U87" s="108"/>
      <c r="V87" s="110"/>
    </row>
    <row r="88" spans="1:22" ht="13.5" customHeight="1" hidden="1">
      <c r="A88" s="104"/>
      <c r="B88" s="104"/>
      <c r="C88" s="104"/>
      <c r="D88" s="104"/>
      <c r="E88" s="104"/>
      <c r="F88" s="104"/>
      <c r="G88" s="104"/>
      <c r="H88" s="309"/>
      <c r="I88" s="108" t="s">
        <v>325</v>
      </c>
      <c r="J88" s="108"/>
      <c r="K88" s="108">
        <f>J30</f>
        <v>0</v>
      </c>
      <c r="L88" s="108">
        <f>J30</f>
        <v>0</v>
      </c>
      <c r="M88" s="110"/>
      <c r="N88" s="108">
        <f>L30</f>
        <v>0</v>
      </c>
      <c r="O88" s="108">
        <f>L30</f>
        <v>0</v>
      </c>
      <c r="P88" s="110"/>
      <c r="Q88" s="108">
        <f>O30</f>
        <v>2234043</v>
      </c>
      <c r="R88" s="108">
        <f>O30</f>
        <v>2234043</v>
      </c>
      <c r="S88" s="110"/>
      <c r="T88" s="108">
        <f>R30</f>
        <v>5887280</v>
      </c>
      <c r="U88" s="108">
        <f>R30</f>
        <v>5887280</v>
      </c>
      <c r="V88" s="110"/>
    </row>
    <row r="89" spans="1:22" ht="13.5" customHeight="1" hidden="1">
      <c r="A89" s="104"/>
      <c r="B89" s="104"/>
      <c r="C89" s="104"/>
      <c r="D89" s="104"/>
      <c r="E89" s="104"/>
      <c r="F89" s="104"/>
      <c r="G89" s="104"/>
      <c r="H89" s="309"/>
      <c r="I89" s="108" t="s">
        <v>272</v>
      </c>
      <c r="J89" s="108"/>
      <c r="K89" s="108">
        <f>J42</f>
        <v>5000000</v>
      </c>
      <c r="L89" s="108">
        <f>J42</f>
        <v>5000000</v>
      </c>
      <c r="M89" s="110"/>
      <c r="N89" s="108">
        <f>L42</f>
        <v>1700000</v>
      </c>
      <c r="O89" s="108">
        <f>L42</f>
        <v>1700000</v>
      </c>
      <c r="P89" s="110"/>
      <c r="Q89" s="108">
        <f>O42</f>
        <v>500000.4199999999</v>
      </c>
      <c r="R89" s="108">
        <f>O42</f>
        <v>500000.4199999999</v>
      </c>
      <c r="S89" s="110"/>
      <c r="T89" s="108">
        <f>R42</f>
        <v>500000.6200000001</v>
      </c>
      <c r="U89" s="108">
        <f>R42</f>
        <v>500000.6200000001</v>
      </c>
      <c r="V89" s="110"/>
    </row>
    <row r="90" spans="1:22" ht="13.5" customHeight="1" hidden="1">
      <c r="A90" s="104"/>
      <c r="B90" s="104"/>
      <c r="C90" s="104"/>
      <c r="D90" s="104"/>
      <c r="E90" s="104"/>
      <c r="F90" s="104"/>
      <c r="G90" s="104"/>
      <c r="H90" s="309"/>
      <c r="I90" s="108" t="s">
        <v>220</v>
      </c>
      <c r="J90" s="108"/>
      <c r="K90" s="108"/>
      <c r="L90" s="108">
        <f>'配布資料（グループ用）'!$F$27</f>
        <v>800</v>
      </c>
      <c r="M90" s="110"/>
      <c r="N90" s="108"/>
      <c r="O90" s="108">
        <f>'配布資料（グループ用）'!$F$28</f>
        <v>1200</v>
      </c>
      <c r="P90" s="110"/>
      <c r="Q90" s="108"/>
      <c r="R90" s="108">
        <f>'配布資料（グループ用）'!$F$29</f>
        <v>1600</v>
      </c>
      <c r="S90" s="110"/>
      <c r="T90" s="108"/>
      <c r="U90" s="108">
        <f>'配布資料（グループ用）'!$F$30</f>
        <v>1200</v>
      </c>
      <c r="V90" s="110"/>
    </row>
    <row r="91" spans="1:22" ht="13.5" customHeight="1" hidden="1">
      <c r="A91" s="104"/>
      <c r="B91" s="104"/>
      <c r="C91" s="104"/>
      <c r="D91" s="104"/>
      <c r="E91" s="104"/>
      <c r="F91" s="104"/>
      <c r="G91" s="104"/>
      <c r="H91" s="309"/>
      <c r="I91" s="108" t="s">
        <v>221</v>
      </c>
      <c r="J91" s="108"/>
      <c r="K91" s="108"/>
      <c r="L91" s="108">
        <f>'Ａ社'!L48+'Ｂ社'!L48+'Ｃ社'!L48+'Ｄ社'!L48</f>
        <v>0</v>
      </c>
      <c r="M91" s="110"/>
      <c r="N91" s="108"/>
      <c r="O91" s="108">
        <f>'Ａ社'!O48+'Ｂ社'!O48+'Ｃ社'!O48+'Ｄ社'!O48</f>
        <v>0</v>
      </c>
      <c r="P91" s="110"/>
      <c r="Q91" s="108"/>
      <c r="R91" s="108">
        <f>'Ａ社'!R48+'Ｂ社'!R48+'Ｃ社'!R48+'Ｄ社'!R48</f>
        <v>0</v>
      </c>
      <c r="S91" s="110"/>
      <c r="T91" s="108"/>
      <c r="U91" s="108">
        <f>'Ａ社'!U48+'Ｂ社'!U48+'Ｃ社'!U48+'Ｄ社'!U48</f>
        <v>0</v>
      </c>
      <c r="V91" s="110"/>
    </row>
    <row r="92" spans="3:8" ht="13.5" customHeight="1">
      <c r="C92" s="9"/>
      <c r="F92" s="9"/>
      <c r="G92" s="9"/>
      <c r="H92" s="17"/>
    </row>
    <row r="93" spans="3:8" ht="13.5" customHeight="1">
      <c r="C93" s="9"/>
      <c r="F93" s="9"/>
      <c r="G93" s="9"/>
      <c r="H93" s="17"/>
    </row>
    <row r="94" spans="3:8" ht="13.5" customHeight="1">
      <c r="C94" s="9"/>
      <c r="F94" s="9"/>
      <c r="G94" s="9"/>
      <c r="H94" s="17"/>
    </row>
    <row r="95" spans="3:8" ht="13.5" customHeight="1">
      <c r="C95" s="9"/>
      <c r="F95" s="9"/>
      <c r="G95" s="9"/>
      <c r="H95" s="17"/>
    </row>
    <row r="96" spans="3:8" ht="13.5" customHeight="1">
      <c r="C96" s="9"/>
      <c r="F96" s="9"/>
      <c r="G96" s="9"/>
      <c r="H96" s="17"/>
    </row>
    <row r="97" spans="3:8" ht="13.5" customHeight="1">
      <c r="C97" s="9"/>
      <c r="F97" s="9"/>
      <c r="G97" s="9"/>
      <c r="H97" s="17"/>
    </row>
    <row r="98" spans="3:8" ht="13.5" customHeight="1">
      <c r="C98" s="9"/>
      <c r="F98" s="9"/>
      <c r="G98" s="9"/>
      <c r="H98" s="17"/>
    </row>
    <row r="99" spans="3:8" ht="13.5" customHeight="1">
      <c r="C99" s="9"/>
      <c r="F99" s="9"/>
      <c r="G99" s="9"/>
      <c r="H99" s="17"/>
    </row>
    <row r="100" spans="3:8" ht="13.5" customHeight="1">
      <c r="C100" s="9"/>
      <c r="F100" s="9"/>
      <c r="G100" s="9"/>
      <c r="H100" s="17"/>
    </row>
    <row r="101" spans="3:8" ht="13.5" customHeight="1">
      <c r="C101" s="9"/>
      <c r="F101" s="9"/>
      <c r="G101" s="9"/>
      <c r="H101" s="17"/>
    </row>
    <row r="102" spans="3:8" ht="13.5" customHeight="1">
      <c r="C102" s="9"/>
      <c r="F102" s="9"/>
      <c r="G102" s="9"/>
      <c r="H102" s="17"/>
    </row>
    <row r="103" spans="3:8" ht="13.5" customHeight="1">
      <c r="C103" s="9"/>
      <c r="F103" s="9"/>
      <c r="G103" s="9"/>
      <c r="H103" s="17"/>
    </row>
    <row r="104" spans="3:8" ht="13.5" customHeight="1">
      <c r="C104" s="9"/>
      <c r="F104" s="9"/>
      <c r="G104" s="9"/>
      <c r="H104" s="17"/>
    </row>
    <row r="105" spans="3:8" ht="13.5" customHeight="1">
      <c r="C105" s="9"/>
      <c r="F105" s="9"/>
      <c r="G105" s="9"/>
      <c r="H105" s="17"/>
    </row>
    <row r="106" spans="3:8" ht="13.5" customHeight="1">
      <c r="C106" s="9"/>
      <c r="F106" s="9"/>
      <c r="G106" s="9"/>
      <c r="H106" s="17"/>
    </row>
    <row r="107" spans="3:8" ht="13.5" customHeight="1">
      <c r="C107" s="9"/>
      <c r="F107" s="9"/>
      <c r="G107" s="9"/>
      <c r="H107" s="17"/>
    </row>
    <row r="108" spans="3:8" ht="13.5" customHeight="1">
      <c r="C108" s="9"/>
      <c r="F108" s="9"/>
      <c r="G108" s="9"/>
      <c r="H108" s="17"/>
    </row>
    <row r="109" spans="3:8" ht="13.5" customHeight="1">
      <c r="C109" s="9"/>
      <c r="F109" s="9"/>
      <c r="G109" s="9"/>
      <c r="H109" s="17"/>
    </row>
    <row r="110" spans="3:8" ht="13.5" customHeight="1">
      <c r="C110" s="9"/>
      <c r="F110" s="9"/>
      <c r="G110" s="9"/>
      <c r="H110" s="17"/>
    </row>
    <row r="111" spans="3:8" ht="13.5" customHeight="1">
      <c r="C111" s="9"/>
      <c r="F111" s="9"/>
      <c r="G111" s="9"/>
      <c r="H111" s="17"/>
    </row>
    <row r="112" spans="3:8" ht="13.5" customHeight="1">
      <c r="C112" s="9"/>
      <c r="F112" s="9"/>
      <c r="G112" s="9"/>
      <c r="H112" s="17"/>
    </row>
    <row r="113" spans="3:8" ht="13.5" customHeight="1">
      <c r="C113" s="9"/>
      <c r="F113" s="9"/>
      <c r="G113" s="9"/>
      <c r="H113" s="17"/>
    </row>
    <row r="114" spans="3:8" ht="13.5" customHeight="1">
      <c r="C114" s="9"/>
      <c r="F114" s="9"/>
      <c r="G114" s="9"/>
      <c r="H114" s="17"/>
    </row>
    <row r="115" spans="3:8" ht="13.5" customHeight="1">
      <c r="C115" s="9"/>
      <c r="F115" s="9"/>
      <c r="G115" s="9"/>
      <c r="H115" s="17"/>
    </row>
    <row r="116" spans="3:8" ht="13.5" customHeight="1">
      <c r="C116" s="9"/>
      <c r="F116" s="9"/>
      <c r="G116" s="9"/>
      <c r="H116" s="17"/>
    </row>
    <row r="117" spans="3:8" ht="13.5" customHeight="1">
      <c r="C117" s="9"/>
      <c r="F117" s="9"/>
      <c r="G117" s="9"/>
      <c r="H117" s="17"/>
    </row>
    <row r="118" spans="3:8" ht="13.5" customHeight="1">
      <c r="C118" s="9"/>
      <c r="F118" s="9"/>
      <c r="G118" s="9"/>
      <c r="H118" s="17"/>
    </row>
    <row r="119" spans="3:8" ht="13.5" customHeight="1">
      <c r="C119" s="9"/>
      <c r="F119" s="9"/>
      <c r="G119" s="9"/>
      <c r="H119" s="17"/>
    </row>
    <row r="120" spans="3:8" ht="13.5" customHeight="1">
      <c r="C120" s="9"/>
      <c r="F120" s="9"/>
      <c r="G120" s="9"/>
      <c r="H120" s="17"/>
    </row>
    <row r="121" spans="3:8" ht="13.5" customHeight="1">
      <c r="C121" s="9"/>
      <c r="F121" s="9"/>
      <c r="G121" s="9"/>
      <c r="H121" s="17"/>
    </row>
    <row r="122" spans="3:8" ht="13.5" customHeight="1">
      <c r="C122" s="9"/>
      <c r="F122" s="9"/>
      <c r="G122" s="9"/>
      <c r="H122" s="17"/>
    </row>
    <row r="123" spans="3:8" ht="13.5" customHeight="1">
      <c r="C123" s="9"/>
      <c r="F123" s="9"/>
      <c r="G123" s="9"/>
      <c r="H123" s="17"/>
    </row>
    <row r="124" spans="3:8" ht="13.5" customHeight="1">
      <c r="C124" s="9"/>
      <c r="F124" s="9"/>
      <c r="G124" s="9"/>
      <c r="H124" s="17"/>
    </row>
    <row r="125" spans="3:8" ht="13.5" customHeight="1">
      <c r="C125" s="9"/>
      <c r="F125" s="9"/>
      <c r="G125" s="9"/>
      <c r="H125" s="17"/>
    </row>
    <row r="126" spans="3:8" ht="13.5" customHeight="1">
      <c r="C126" s="9"/>
      <c r="F126" s="9"/>
      <c r="G126" s="9"/>
      <c r="H126" s="17"/>
    </row>
    <row r="127" spans="3:8" ht="13.5" customHeight="1">
      <c r="C127" s="9"/>
      <c r="F127" s="9"/>
      <c r="G127" s="9"/>
      <c r="H127" s="17"/>
    </row>
    <row r="128" spans="3:8" ht="13.5" customHeight="1">
      <c r="C128" s="9"/>
      <c r="F128" s="9"/>
      <c r="G128" s="9"/>
      <c r="H128" s="17"/>
    </row>
    <row r="129" spans="3:8" ht="13.5" customHeight="1">
      <c r="C129" s="9"/>
      <c r="F129" s="9"/>
      <c r="G129" s="9"/>
      <c r="H129" s="17"/>
    </row>
    <row r="130" spans="3:8" ht="13.5" customHeight="1">
      <c r="C130" s="9"/>
      <c r="F130" s="9"/>
      <c r="G130" s="9"/>
      <c r="H130" s="17"/>
    </row>
    <row r="131" spans="3:8" ht="13.5" customHeight="1">
      <c r="C131" s="9"/>
      <c r="F131" s="9"/>
      <c r="G131" s="9"/>
      <c r="H131" s="17"/>
    </row>
    <row r="132" spans="3:8" ht="13.5" customHeight="1">
      <c r="C132" s="9"/>
      <c r="F132" s="9"/>
      <c r="G132" s="9"/>
      <c r="H132" s="17"/>
    </row>
    <row r="133" spans="3:8" ht="13.5" customHeight="1">
      <c r="C133" s="9"/>
      <c r="F133" s="9"/>
      <c r="G133" s="9"/>
      <c r="H133" s="17"/>
    </row>
    <row r="134" spans="3:8" ht="13.5" customHeight="1">
      <c r="C134" s="9"/>
      <c r="F134" s="9"/>
      <c r="G134" s="9"/>
      <c r="H134" s="17"/>
    </row>
    <row r="135" spans="3:8" ht="13.5" customHeight="1">
      <c r="C135" s="9"/>
      <c r="F135" s="9"/>
      <c r="G135" s="9"/>
      <c r="H135" s="17"/>
    </row>
    <row r="136" spans="3:8" ht="13.5" customHeight="1">
      <c r="C136" s="9"/>
      <c r="F136" s="9"/>
      <c r="G136" s="9"/>
      <c r="H136" s="17"/>
    </row>
    <row r="137" spans="3:8" ht="13.5" customHeight="1">
      <c r="C137" s="9"/>
      <c r="F137" s="9"/>
      <c r="G137" s="9"/>
      <c r="H137" s="17"/>
    </row>
    <row r="138" spans="3:8" ht="13.5" customHeight="1">
      <c r="C138" s="9"/>
      <c r="F138" s="9"/>
      <c r="G138" s="9"/>
      <c r="H138" s="17"/>
    </row>
    <row r="139" spans="3:8" ht="13.5" customHeight="1">
      <c r="C139" s="9"/>
      <c r="F139" s="9"/>
      <c r="G139" s="9"/>
      <c r="H139" s="17"/>
    </row>
    <row r="140" spans="3:8" ht="13.5" customHeight="1">
      <c r="C140" s="9"/>
      <c r="F140" s="9"/>
      <c r="G140" s="9"/>
      <c r="H140" s="17"/>
    </row>
    <row r="141" spans="3:8" ht="13.5" customHeight="1">
      <c r="C141" s="9"/>
      <c r="F141" s="9"/>
      <c r="G141" s="9"/>
      <c r="H141" s="17"/>
    </row>
    <row r="142" spans="3:8" ht="13.5" customHeight="1">
      <c r="C142" s="9"/>
      <c r="F142" s="9"/>
      <c r="G142" s="9"/>
      <c r="H142" s="17"/>
    </row>
    <row r="143" spans="3:8" ht="13.5" customHeight="1">
      <c r="C143" s="9"/>
      <c r="F143" s="9"/>
      <c r="G143" s="9"/>
      <c r="H143" s="17"/>
    </row>
    <row r="144" spans="3:8" ht="13.5" customHeight="1">
      <c r="C144" s="9"/>
      <c r="F144" s="9"/>
      <c r="G144" s="9"/>
      <c r="H144" s="17"/>
    </row>
    <row r="145" spans="3:8" ht="13.5" customHeight="1">
      <c r="C145" s="9"/>
      <c r="F145" s="9"/>
      <c r="G145" s="9"/>
      <c r="H145" s="17"/>
    </row>
    <row r="146" spans="3:8" ht="13.5" customHeight="1">
      <c r="C146" s="9"/>
      <c r="F146" s="9"/>
      <c r="G146" s="9"/>
      <c r="H146" s="17"/>
    </row>
    <row r="147" spans="3:8" ht="13.5" customHeight="1">
      <c r="C147" s="9"/>
      <c r="F147" s="9"/>
      <c r="G147" s="9"/>
      <c r="H147" s="17"/>
    </row>
    <row r="148" spans="3:8" ht="13.5" customHeight="1">
      <c r="C148" s="9"/>
      <c r="F148" s="9"/>
      <c r="G148" s="9"/>
      <c r="H148" s="17"/>
    </row>
    <row r="149" spans="3:8" ht="13.5" customHeight="1">
      <c r="C149" s="9"/>
      <c r="F149" s="9"/>
      <c r="G149" s="9"/>
      <c r="H149" s="17"/>
    </row>
    <row r="150" spans="3:8" ht="13.5" customHeight="1">
      <c r="C150" s="9"/>
      <c r="F150" s="9"/>
      <c r="G150" s="9"/>
      <c r="H150" s="17"/>
    </row>
    <row r="151" spans="3:8" ht="13.5" customHeight="1">
      <c r="C151" s="9"/>
      <c r="F151" s="9"/>
      <c r="G151" s="9"/>
      <c r="H151" s="17"/>
    </row>
    <row r="152" spans="3:8" ht="13.5" customHeight="1">
      <c r="C152" s="9"/>
      <c r="F152" s="9"/>
      <c r="G152" s="9"/>
      <c r="H152" s="17"/>
    </row>
    <row r="153" spans="3:8" ht="13.5" customHeight="1">
      <c r="C153" s="9"/>
      <c r="F153" s="9"/>
      <c r="G153" s="9"/>
      <c r="H153" s="17"/>
    </row>
    <row r="154" spans="3:8" ht="13.5" customHeight="1">
      <c r="C154" s="9"/>
      <c r="F154" s="9"/>
      <c r="G154" s="9"/>
      <c r="H154" s="17"/>
    </row>
    <row r="155" spans="3:8" ht="13.5" customHeight="1">
      <c r="C155" s="9"/>
      <c r="F155" s="9"/>
      <c r="G155" s="9"/>
      <c r="H155" s="17"/>
    </row>
    <row r="156" spans="3:8" ht="13.5" customHeight="1">
      <c r="C156" s="9"/>
      <c r="F156" s="9"/>
      <c r="G156" s="9"/>
      <c r="H156" s="17"/>
    </row>
    <row r="157" spans="3:8" ht="13.5" customHeight="1">
      <c r="C157" s="9"/>
      <c r="F157" s="9"/>
      <c r="G157" s="9"/>
      <c r="H157" s="17"/>
    </row>
    <row r="158" spans="3:8" ht="13.5" customHeight="1">
      <c r="C158" s="9"/>
      <c r="F158" s="9"/>
      <c r="G158" s="9"/>
      <c r="H158" s="17"/>
    </row>
    <row r="159" spans="3:8" ht="13.5" customHeight="1">
      <c r="C159" s="9"/>
      <c r="F159" s="9"/>
      <c r="G159" s="9"/>
      <c r="H159" s="17"/>
    </row>
    <row r="160" spans="3:8" ht="13.5" customHeight="1">
      <c r="C160" s="9"/>
      <c r="F160" s="9"/>
      <c r="G160" s="9"/>
      <c r="H160" s="17"/>
    </row>
    <row r="161" spans="3:8" ht="13.5" customHeight="1">
      <c r="C161" s="9"/>
      <c r="F161" s="9"/>
      <c r="G161" s="9"/>
      <c r="H161" s="17"/>
    </row>
    <row r="162" spans="3:8" ht="13.5" customHeight="1">
      <c r="C162" s="9"/>
      <c r="F162" s="9"/>
      <c r="G162" s="9"/>
      <c r="H162" s="17"/>
    </row>
    <row r="163" spans="3:8" ht="13.5" customHeight="1">
      <c r="C163" s="9"/>
      <c r="F163" s="9"/>
      <c r="G163" s="9"/>
      <c r="H163" s="17"/>
    </row>
    <row r="164" spans="3:8" ht="13.5" customHeight="1">
      <c r="C164" s="9"/>
      <c r="F164" s="9"/>
      <c r="G164" s="9"/>
      <c r="H164" s="17"/>
    </row>
    <row r="165" spans="3:8" ht="13.5" customHeight="1">
      <c r="C165" s="9"/>
      <c r="F165" s="9"/>
      <c r="G165" s="9"/>
      <c r="H165" s="17"/>
    </row>
    <row r="166" spans="3:8" ht="13.5" customHeight="1">
      <c r="C166" s="9"/>
      <c r="F166" s="9"/>
      <c r="G166" s="9"/>
      <c r="H166" s="17"/>
    </row>
    <row r="167" spans="3:8" ht="13.5" customHeight="1">
      <c r="C167" s="9"/>
      <c r="F167" s="9"/>
      <c r="G167" s="9"/>
      <c r="H167" s="17"/>
    </row>
    <row r="168" spans="3:8" ht="13.5" customHeight="1">
      <c r="C168" s="9"/>
      <c r="F168" s="9"/>
      <c r="G168" s="9"/>
      <c r="H168" s="17"/>
    </row>
    <row r="169" spans="3:8" ht="13.5" customHeight="1">
      <c r="C169" s="9"/>
      <c r="F169" s="9"/>
      <c r="G169" s="9"/>
      <c r="H169" s="17"/>
    </row>
    <row r="170" spans="3:8" ht="13.5" customHeight="1">
      <c r="C170" s="9"/>
      <c r="F170" s="9"/>
      <c r="G170" s="9"/>
      <c r="H170" s="17"/>
    </row>
    <row r="171" spans="3:8" ht="13.5" customHeight="1">
      <c r="C171" s="9"/>
      <c r="F171" s="9"/>
      <c r="G171" s="9"/>
      <c r="H171" s="17"/>
    </row>
    <row r="172" spans="3:8" ht="13.5" customHeight="1">
      <c r="C172" s="9"/>
      <c r="F172" s="9"/>
      <c r="G172" s="9"/>
      <c r="H172" s="17"/>
    </row>
    <row r="173" spans="3:8" ht="13.5" customHeight="1">
      <c r="C173" s="9"/>
      <c r="F173" s="9"/>
      <c r="G173" s="9"/>
      <c r="H173" s="17"/>
    </row>
    <row r="174" spans="3:8" ht="13.5" customHeight="1">
      <c r="C174" s="9"/>
      <c r="F174" s="9"/>
      <c r="G174" s="9"/>
      <c r="H174" s="17"/>
    </row>
    <row r="175" spans="3:8" ht="13.5" customHeight="1">
      <c r="C175" s="9"/>
      <c r="F175" s="9"/>
      <c r="G175" s="9"/>
      <c r="H175" s="17"/>
    </row>
    <row r="176" spans="3:8" ht="13.5" customHeight="1">
      <c r="C176" s="9"/>
      <c r="F176" s="9"/>
      <c r="G176" s="9"/>
      <c r="H176" s="17"/>
    </row>
    <row r="177" spans="3:8" ht="13.5" customHeight="1">
      <c r="C177" s="9"/>
      <c r="F177" s="9"/>
      <c r="G177" s="9"/>
      <c r="H177" s="17"/>
    </row>
    <row r="178" spans="3:8" ht="13.5" customHeight="1">
      <c r="C178" s="9"/>
      <c r="F178" s="9"/>
      <c r="G178" s="9"/>
      <c r="H178" s="17"/>
    </row>
    <row r="179" spans="3:8" ht="13.5" customHeight="1">
      <c r="C179" s="9"/>
      <c r="F179" s="9"/>
      <c r="G179" s="9"/>
      <c r="H179" s="17"/>
    </row>
    <row r="180" spans="3:8" ht="13.5" customHeight="1">
      <c r="C180" s="9"/>
      <c r="F180" s="9"/>
      <c r="G180" s="9"/>
      <c r="H180" s="17"/>
    </row>
    <row r="181" spans="3:8" ht="13.5" customHeight="1">
      <c r="C181" s="9"/>
      <c r="F181" s="9"/>
      <c r="G181" s="9"/>
      <c r="H181" s="17"/>
    </row>
    <row r="182" spans="3:8" ht="13.5" customHeight="1">
      <c r="C182" s="9"/>
      <c r="F182" s="9"/>
      <c r="G182" s="9"/>
      <c r="H182" s="17"/>
    </row>
    <row r="183" spans="3:8" ht="13.5" customHeight="1">
      <c r="C183" s="9"/>
      <c r="F183" s="9"/>
      <c r="G183" s="9"/>
      <c r="H183" s="17"/>
    </row>
    <row r="184" spans="3:8" ht="13.5" customHeight="1">
      <c r="C184" s="9"/>
      <c r="F184" s="9"/>
      <c r="G184" s="9"/>
      <c r="H184" s="17"/>
    </row>
    <row r="185" spans="3:8" ht="13.5" customHeight="1">
      <c r="C185" s="9"/>
      <c r="F185" s="9"/>
      <c r="G185" s="9"/>
      <c r="H185" s="17"/>
    </row>
    <row r="186" spans="3:8" ht="13.5" customHeight="1">
      <c r="C186" s="9"/>
      <c r="F186" s="9"/>
      <c r="G186" s="9"/>
      <c r="H186" s="17"/>
    </row>
    <row r="187" spans="3:8" ht="13.5" customHeight="1">
      <c r="C187" s="9"/>
      <c r="F187" s="9"/>
      <c r="G187" s="9"/>
      <c r="H187" s="17"/>
    </row>
    <row r="188" spans="3:8" ht="13.5" customHeight="1">
      <c r="C188" s="9"/>
      <c r="F188" s="9"/>
      <c r="G188" s="9"/>
      <c r="H188" s="17"/>
    </row>
    <row r="189" spans="3:8" ht="13.5" customHeight="1">
      <c r="C189" s="9"/>
      <c r="F189" s="9"/>
      <c r="G189" s="9"/>
      <c r="H189" s="17"/>
    </row>
    <row r="190" spans="3:8" ht="13.5" customHeight="1">
      <c r="C190" s="9"/>
      <c r="F190" s="9"/>
      <c r="G190" s="9"/>
      <c r="H190" s="17"/>
    </row>
    <row r="191" spans="3:8" ht="13.5" customHeight="1">
      <c r="C191" s="9"/>
      <c r="F191" s="9"/>
      <c r="G191" s="9"/>
      <c r="H191" s="17"/>
    </row>
    <row r="192" spans="3:8" ht="13.5" customHeight="1">
      <c r="C192" s="9"/>
      <c r="F192" s="9"/>
      <c r="G192" s="9"/>
      <c r="H192" s="17"/>
    </row>
    <row r="193" spans="3:8" ht="13.5" customHeight="1">
      <c r="C193" s="9"/>
      <c r="F193" s="9"/>
      <c r="G193" s="9"/>
      <c r="H193" s="17"/>
    </row>
    <row r="194" spans="3:8" ht="13.5" customHeight="1">
      <c r="C194" s="9"/>
      <c r="F194" s="9"/>
      <c r="G194" s="9"/>
      <c r="H194" s="17"/>
    </row>
    <row r="195" spans="3:8" ht="13.5" customHeight="1">
      <c r="C195" s="9"/>
      <c r="F195" s="9"/>
      <c r="G195" s="9"/>
      <c r="H195" s="17"/>
    </row>
    <row r="196" spans="3:8" ht="13.5" customHeight="1">
      <c r="C196" s="9"/>
      <c r="F196" s="9"/>
      <c r="G196" s="9"/>
      <c r="H196" s="17"/>
    </row>
    <row r="197" spans="3:8" ht="13.5" customHeight="1">
      <c r="C197" s="9"/>
      <c r="F197" s="9"/>
      <c r="G197" s="9"/>
      <c r="H197" s="17"/>
    </row>
    <row r="198" spans="3:8" ht="13.5" customHeight="1">
      <c r="C198" s="9"/>
      <c r="F198" s="9"/>
      <c r="G198" s="9"/>
      <c r="H198" s="17"/>
    </row>
    <row r="199" spans="3:8" ht="13.5" customHeight="1">
      <c r="C199" s="9"/>
      <c r="F199" s="9"/>
      <c r="G199" s="9"/>
      <c r="H199" s="17"/>
    </row>
    <row r="200" spans="3:8" ht="13.5" customHeight="1">
      <c r="C200" s="9"/>
      <c r="F200" s="9"/>
      <c r="G200" s="9"/>
      <c r="H200" s="17"/>
    </row>
    <row r="201" spans="3:8" ht="13.5" customHeight="1">
      <c r="C201" s="9"/>
      <c r="F201" s="9"/>
      <c r="G201" s="9"/>
      <c r="H201" s="17"/>
    </row>
    <row r="202" spans="3:8" ht="13.5" customHeight="1">
      <c r="C202" s="9"/>
      <c r="F202" s="9"/>
      <c r="G202" s="9"/>
      <c r="H202" s="17"/>
    </row>
    <row r="203" spans="3:8" ht="13.5" customHeight="1">
      <c r="C203" s="9"/>
      <c r="F203" s="9"/>
      <c r="G203" s="9"/>
      <c r="H203" s="17"/>
    </row>
    <row r="204" spans="3:8" ht="13.5" customHeight="1">
      <c r="C204" s="9"/>
      <c r="F204" s="9"/>
      <c r="G204" s="9"/>
      <c r="H204" s="17"/>
    </row>
    <row r="205" spans="3:8" ht="13.5" customHeight="1">
      <c r="C205" s="9"/>
      <c r="F205" s="9"/>
      <c r="G205" s="9"/>
      <c r="H205" s="17"/>
    </row>
    <row r="206" spans="3:8" ht="13.5" customHeight="1">
      <c r="C206" s="9"/>
      <c r="F206" s="9"/>
      <c r="G206" s="9"/>
      <c r="H206" s="17"/>
    </row>
    <row r="207" spans="3:8" ht="13.5" customHeight="1">
      <c r="C207" s="9"/>
      <c r="F207" s="9"/>
      <c r="G207" s="9"/>
      <c r="H207" s="17"/>
    </row>
    <row r="208" spans="3:8" ht="13.5" customHeight="1">
      <c r="C208" s="9"/>
      <c r="F208" s="9"/>
      <c r="G208" s="9"/>
      <c r="H208" s="17"/>
    </row>
    <row r="209" spans="3:8" ht="13.5" customHeight="1">
      <c r="C209" s="9"/>
      <c r="F209" s="9"/>
      <c r="G209" s="9"/>
      <c r="H209" s="17"/>
    </row>
    <row r="210" spans="3:8" ht="13.5" customHeight="1">
      <c r="C210" s="9"/>
      <c r="F210" s="9"/>
      <c r="G210" s="9"/>
      <c r="H210" s="17"/>
    </row>
    <row r="211" spans="3:8" ht="13.5" customHeight="1">
      <c r="C211" s="9"/>
      <c r="F211" s="9"/>
      <c r="G211" s="9"/>
      <c r="H211" s="17"/>
    </row>
    <row r="212" spans="3:8" ht="13.5" customHeight="1">
      <c r="C212" s="9"/>
      <c r="F212" s="9"/>
      <c r="G212" s="9"/>
      <c r="H212" s="17"/>
    </row>
    <row r="213" spans="3:8" ht="13.5" customHeight="1">
      <c r="C213" s="9"/>
      <c r="F213" s="9"/>
      <c r="G213" s="9"/>
      <c r="H213" s="17"/>
    </row>
    <row r="214" spans="3:8" ht="13.5" customHeight="1">
      <c r="C214" s="9"/>
      <c r="F214" s="9"/>
      <c r="G214" s="9"/>
      <c r="H214" s="17"/>
    </row>
    <row r="215" spans="3:8" ht="13.5" customHeight="1">
      <c r="C215" s="9"/>
      <c r="F215" s="9"/>
      <c r="G215" s="9"/>
      <c r="H215" s="17"/>
    </row>
    <row r="216" spans="3:8" ht="13.5" customHeight="1">
      <c r="C216" s="9"/>
      <c r="F216" s="9"/>
      <c r="G216" s="9"/>
      <c r="H216" s="17"/>
    </row>
    <row r="217" spans="3:8" ht="13.5" customHeight="1">
      <c r="C217" s="9"/>
      <c r="F217" s="9"/>
      <c r="G217" s="9"/>
      <c r="H217" s="17"/>
    </row>
    <row r="218" spans="3:8" ht="13.5" customHeight="1">
      <c r="C218" s="9"/>
      <c r="F218" s="9"/>
      <c r="G218" s="9"/>
      <c r="H218" s="17"/>
    </row>
    <row r="219" spans="3:8" ht="13.5" customHeight="1">
      <c r="C219" s="9"/>
      <c r="F219" s="9"/>
      <c r="G219" s="9"/>
      <c r="H219" s="17"/>
    </row>
    <row r="220" spans="3:8" ht="13.5" customHeight="1">
      <c r="C220" s="9"/>
      <c r="F220" s="9"/>
      <c r="G220" s="9"/>
      <c r="H220" s="17"/>
    </row>
    <row r="221" spans="3:8" ht="13.5" customHeight="1">
      <c r="C221" s="9"/>
      <c r="F221" s="9"/>
      <c r="G221" s="9"/>
      <c r="H221" s="17"/>
    </row>
    <row r="222" spans="3:8" ht="13.5" customHeight="1">
      <c r="C222" s="9"/>
      <c r="F222" s="9"/>
      <c r="G222" s="9"/>
      <c r="H222" s="17"/>
    </row>
    <row r="223" spans="3:8" ht="13.5" customHeight="1">
      <c r="C223" s="9"/>
      <c r="F223" s="9"/>
      <c r="G223" s="9"/>
      <c r="H223" s="17"/>
    </row>
    <row r="224" spans="3:8" ht="13.5" customHeight="1">
      <c r="C224" s="9"/>
      <c r="F224" s="9"/>
      <c r="G224" s="9"/>
      <c r="H224" s="17"/>
    </row>
    <row r="225" spans="3:8" ht="13.5" customHeight="1">
      <c r="C225" s="9"/>
      <c r="F225" s="9"/>
      <c r="G225" s="9"/>
      <c r="H225" s="17"/>
    </row>
    <row r="226" spans="3:8" ht="13.5" customHeight="1">
      <c r="C226" s="9"/>
      <c r="F226" s="9"/>
      <c r="G226" s="9"/>
      <c r="H226" s="17"/>
    </row>
    <row r="227" spans="3:8" ht="13.5" customHeight="1">
      <c r="C227" s="9"/>
      <c r="F227" s="9"/>
      <c r="G227" s="9"/>
      <c r="H227" s="17"/>
    </row>
    <row r="228" spans="3:8" ht="13.5" customHeight="1">
      <c r="C228" s="9"/>
      <c r="F228" s="9"/>
      <c r="G228" s="9"/>
      <c r="H228" s="17"/>
    </row>
    <row r="229" spans="3:8" ht="13.5" customHeight="1">
      <c r="C229" s="9"/>
      <c r="F229" s="9"/>
      <c r="G229" s="9"/>
      <c r="H229" s="17"/>
    </row>
    <row r="230" spans="3:8" ht="13.5" customHeight="1">
      <c r="C230" s="9"/>
      <c r="F230" s="9"/>
      <c r="G230" s="9"/>
      <c r="H230" s="17"/>
    </row>
    <row r="231" spans="3:8" ht="13.5" customHeight="1">
      <c r="C231" s="9"/>
      <c r="F231" s="9"/>
      <c r="G231" s="9"/>
      <c r="H231" s="17"/>
    </row>
    <row r="232" spans="3:8" ht="13.5" customHeight="1">
      <c r="C232" s="9"/>
      <c r="F232" s="9"/>
      <c r="G232" s="9"/>
      <c r="H232" s="17"/>
    </row>
    <row r="233" spans="3:8" ht="13.5" customHeight="1">
      <c r="C233" s="9"/>
      <c r="F233" s="9"/>
      <c r="G233" s="9"/>
      <c r="H233" s="17"/>
    </row>
    <row r="234" spans="3:8" ht="13.5" customHeight="1">
      <c r="C234" s="9"/>
      <c r="F234" s="9"/>
      <c r="G234" s="9"/>
      <c r="H234" s="17"/>
    </row>
    <row r="235" spans="3:8" ht="13.5" customHeight="1">
      <c r="C235" s="9"/>
      <c r="F235" s="9"/>
      <c r="G235" s="9"/>
      <c r="H235" s="17"/>
    </row>
    <row r="236" spans="3:8" ht="13.5" customHeight="1">
      <c r="C236" s="9"/>
      <c r="F236" s="9"/>
      <c r="G236" s="9"/>
      <c r="H236" s="17"/>
    </row>
    <row r="237" spans="3:8" ht="13.5" customHeight="1">
      <c r="C237" s="9"/>
      <c r="F237" s="9"/>
      <c r="G237" s="9"/>
      <c r="H237" s="17"/>
    </row>
    <row r="238" spans="3:8" ht="13.5" customHeight="1">
      <c r="C238" s="9"/>
      <c r="F238" s="9"/>
      <c r="G238" s="9"/>
      <c r="H238" s="17"/>
    </row>
    <row r="239" spans="3:8" ht="13.5" customHeight="1">
      <c r="C239" s="9"/>
      <c r="F239" s="9"/>
      <c r="G239" s="9"/>
      <c r="H239" s="17"/>
    </row>
    <row r="240" spans="3:8" ht="13.5" customHeight="1">
      <c r="C240" s="9"/>
      <c r="F240" s="9"/>
      <c r="G240" s="9"/>
      <c r="H240" s="17"/>
    </row>
    <row r="241" spans="3:8" ht="13.5" customHeight="1">
      <c r="C241" s="9"/>
      <c r="F241" s="9"/>
      <c r="G241" s="9"/>
      <c r="H241" s="17"/>
    </row>
    <row r="242" spans="3:8" ht="13.5" customHeight="1">
      <c r="C242" s="9"/>
      <c r="F242" s="9"/>
      <c r="G242" s="9"/>
      <c r="H242" s="17"/>
    </row>
    <row r="243" spans="3:8" ht="13.5" customHeight="1">
      <c r="C243" s="9"/>
      <c r="F243" s="9"/>
      <c r="G243" s="9"/>
      <c r="H243" s="17"/>
    </row>
    <row r="244" spans="3:8" ht="13.5" customHeight="1">
      <c r="C244" s="9"/>
      <c r="F244" s="9"/>
      <c r="G244" s="9"/>
      <c r="H244" s="17"/>
    </row>
    <row r="245" spans="3:8" ht="13.5" customHeight="1">
      <c r="C245" s="9"/>
      <c r="F245" s="9"/>
      <c r="G245" s="9"/>
      <c r="H245" s="17"/>
    </row>
    <row r="246" spans="3:8" ht="13.5" customHeight="1">
      <c r="C246" s="9"/>
      <c r="F246" s="9"/>
      <c r="G246" s="9"/>
      <c r="H246" s="17"/>
    </row>
    <row r="247" spans="3:8" ht="13.5" customHeight="1">
      <c r="C247" s="9"/>
      <c r="F247" s="9"/>
      <c r="G247" s="9"/>
      <c r="H247" s="17"/>
    </row>
    <row r="248" spans="3:8" ht="13.5" customHeight="1">
      <c r="C248" s="9"/>
      <c r="F248" s="9"/>
      <c r="G248" s="9"/>
      <c r="H248" s="17"/>
    </row>
    <row r="249" spans="3:8" ht="13.5" customHeight="1">
      <c r="C249" s="9"/>
      <c r="F249" s="9"/>
      <c r="G249" s="9"/>
      <c r="H249" s="17"/>
    </row>
    <row r="250" spans="3:8" ht="13.5" customHeight="1">
      <c r="C250" s="9"/>
      <c r="F250" s="9"/>
      <c r="G250" s="9"/>
      <c r="H250" s="17"/>
    </row>
    <row r="251" spans="3:8" ht="13.5" customHeight="1">
      <c r="C251" s="9"/>
      <c r="F251" s="9"/>
      <c r="G251" s="9"/>
      <c r="H251" s="17"/>
    </row>
    <row r="252" spans="3:8" ht="13.5" customHeight="1">
      <c r="C252" s="9"/>
      <c r="F252" s="9"/>
      <c r="G252" s="9"/>
      <c r="H252" s="17"/>
    </row>
    <row r="253" spans="3:8" ht="13.5" customHeight="1">
      <c r="C253" s="9"/>
      <c r="F253" s="9"/>
      <c r="G253" s="9"/>
      <c r="H253" s="17"/>
    </row>
    <row r="254" spans="3:8" ht="13.5" customHeight="1">
      <c r="C254" s="9"/>
      <c r="F254" s="9"/>
      <c r="G254" s="9"/>
      <c r="H254" s="17"/>
    </row>
    <row r="255" spans="3:8" ht="13.5" customHeight="1">
      <c r="C255" s="9"/>
      <c r="F255" s="9"/>
      <c r="G255" s="9"/>
      <c r="H255" s="17"/>
    </row>
    <row r="256" spans="3:8" ht="13.5" customHeight="1">
      <c r="C256" s="9"/>
      <c r="F256" s="9"/>
      <c r="G256" s="9"/>
      <c r="H256" s="17"/>
    </row>
    <row r="257" spans="3:8" ht="13.5" customHeight="1">
      <c r="C257" s="9"/>
      <c r="F257" s="9"/>
      <c r="G257" s="9"/>
      <c r="H257" s="17"/>
    </row>
    <row r="258" spans="3:8" ht="13.5" customHeight="1">
      <c r="C258" s="9"/>
      <c r="F258" s="9"/>
      <c r="G258" s="9"/>
      <c r="H258" s="17"/>
    </row>
    <row r="259" spans="3:8" ht="13.5" customHeight="1">
      <c r="C259" s="9"/>
      <c r="F259" s="9"/>
      <c r="G259" s="9"/>
      <c r="H259" s="17"/>
    </row>
    <row r="260" spans="3:8" ht="13.5" customHeight="1">
      <c r="C260" s="9"/>
      <c r="F260" s="9"/>
      <c r="G260" s="9"/>
      <c r="H260" s="17"/>
    </row>
    <row r="261" spans="3:8" ht="13.5" customHeight="1">
      <c r="C261" s="9"/>
      <c r="F261" s="9"/>
      <c r="G261" s="9"/>
      <c r="H261" s="17"/>
    </row>
    <row r="262" spans="3:8" ht="13.5" customHeight="1">
      <c r="C262" s="9"/>
      <c r="F262" s="9"/>
      <c r="G262" s="9"/>
      <c r="H262" s="17"/>
    </row>
    <row r="263" spans="3:8" ht="13.5" customHeight="1">
      <c r="C263" s="9"/>
      <c r="F263" s="9"/>
      <c r="G263" s="9"/>
      <c r="H263" s="17"/>
    </row>
    <row r="264" spans="3:8" ht="13.5" customHeight="1">
      <c r="C264" s="9"/>
      <c r="F264" s="9"/>
      <c r="G264" s="9"/>
      <c r="H264" s="17"/>
    </row>
    <row r="265" spans="3:8" ht="13.5" customHeight="1">
      <c r="C265" s="9"/>
      <c r="F265" s="9"/>
      <c r="G265" s="9"/>
      <c r="H265" s="17"/>
    </row>
    <row r="266" spans="3:8" ht="13.5" customHeight="1">
      <c r="C266" s="9"/>
      <c r="F266" s="9"/>
      <c r="G266" s="9"/>
      <c r="H266" s="17"/>
    </row>
    <row r="267" spans="3:8" ht="13.5" customHeight="1">
      <c r="C267" s="9"/>
      <c r="F267" s="9"/>
      <c r="G267" s="9"/>
      <c r="H267" s="17"/>
    </row>
    <row r="268" spans="3:8" ht="13.5" customHeight="1">
      <c r="C268" s="9"/>
      <c r="F268" s="9"/>
      <c r="G268" s="9"/>
      <c r="H268" s="17"/>
    </row>
    <row r="269" spans="3:8" ht="13.5" customHeight="1">
      <c r="C269" s="9"/>
      <c r="F269" s="9"/>
      <c r="G269" s="9"/>
      <c r="H269" s="17"/>
    </row>
    <row r="270" spans="3:8" ht="13.5" customHeight="1">
      <c r="C270" s="9"/>
      <c r="F270" s="9"/>
      <c r="G270" s="9"/>
      <c r="H270" s="17"/>
    </row>
    <row r="271" spans="3:8" ht="13.5" customHeight="1">
      <c r="C271" s="9"/>
      <c r="F271" s="9"/>
      <c r="G271" s="9"/>
      <c r="H271" s="17"/>
    </row>
    <row r="272" spans="3:8" ht="13.5" customHeight="1">
      <c r="C272" s="9"/>
      <c r="F272" s="9"/>
      <c r="G272" s="9"/>
      <c r="H272" s="17"/>
    </row>
    <row r="273" spans="3:8" ht="13.5" customHeight="1">
      <c r="C273" s="9"/>
      <c r="F273" s="9"/>
      <c r="G273" s="9"/>
      <c r="H273" s="17"/>
    </row>
    <row r="274" spans="3:8" ht="13.5" customHeight="1">
      <c r="C274" s="9"/>
      <c r="F274" s="9"/>
      <c r="G274" s="9"/>
      <c r="H274" s="17"/>
    </row>
    <row r="275" spans="3:8" ht="13.5" customHeight="1">
      <c r="C275" s="9"/>
      <c r="F275" s="9"/>
      <c r="G275" s="9"/>
      <c r="H275" s="17"/>
    </row>
    <row r="276" spans="3:8" ht="13.5" customHeight="1">
      <c r="C276" s="9"/>
      <c r="F276" s="9"/>
      <c r="G276" s="9"/>
      <c r="H276" s="17"/>
    </row>
    <row r="277" spans="3:8" ht="13.5" customHeight="1">
      <c r="C277" s="9"/>
      <c r="F277" s="9"/>
      <c r="G277" s="9"/>
      <c r="H277" s="17"/>
    </row>
    <row r="278" spans="3:8" ht="13.5" customHeight="1">
      <c r="C278" s="9"/>
      <c r="F278" s="9"/>
      <c r="G278" s="9"/>
      <c r="H278" s="17"/>
    </row>
    <row r="279" spans="3:8" ht="13.5" customHeight="1">
      <c r="C279" s="9"/>
      <c r="F279" s="9"/>
      <c r="G279" s="9"/>
      <c r="H279" s="17"/>
    </row>
    <row r="280" spans="3:8" ht="13.5" customHeight="1">
      <c r="C280" s="9"/>
      <c r="F280" s="9"/>
      <c r="G280" s="9"/>
      <c r="H280" s="17"/>
    </row>
    <row r="281" spans="3:8" ht="13.5" customHeight="1">
      <c r="C281" s="9"/>
      <c r="F281" s="9"/>
      <c r="G281" s="9"/>
      <c r="H281" s="17"/>
    </row>
    <row r="282" spans="3:8" ht="13.5" customHeight="1">
      <c r="C282" s="9"/>
      <c r="F282" s="9"/>
      <c r="G282" s="9"/>
      <c r="H282" s="17"/>
    </row>
    <row r="283" spans="3:8" ht="13.5" customHeight="1">
      <c r="C283" s="9"/>
      <c r="F283" s="9"/>
      <c r="G283" s="9"/>
      <c r="H283" s="17"/>
    </row>
    <row r="284" spans="3:8" ht="13.5" customHeight="1">
      <c r="C284" s="9"/>
      <c r="F284" s="9"/>
      <c r="G284" s="9"/>
      <c r="H284" s="17"/>
    </row>
    <row r="285" spans="3:8" ht="13.5" customHeight="1">
      <c r="C285" s="9"/>
      <c r="F285" s="9"/>
      <c r="G285" s="9"/>
      <c r="H285" s="17"/>
    </row>
    <row r="286" spans="3:8" ht="13.5" customHeight="1">
      <c r="C286" s="9"/>
      <c r="F286" s="9"/>
      <c r="G286" s="9"/>
      <c r="H286" s="17"/>
    </row>
    <row r="287" spans="3:8" ht="13.5" customHeight="1">
      <c r="C287" s="9"/>
      <c r="F287" s="9"/>
      <c r="G287" s="9"/>
      <c r="H287" s="17"/>
    </row>
    <row r="288" spans="3:8" ht="13.5" customHeight="1">
      <c r="C288" s="9"/>
      <c r="F288" s="9"/>
      <c r="G288" s="9"/>
      <c r="H288" s="17"/>
    </row>
    <row r="289" spans="3:8" ht="13.5" customHeight="1">
      <c r="C289" s="9"/>
      <c r="F289" s="9"/>
      <c r="G289" s="9"/>
      <c r="H289" s="17"/>
    </row>
    <row r="290" spans="3:8" ht="13.5" customHeight="1">
      <c r="C290" s="9"/>
      <c r="F290" s="9"/>
      <c r="G290" s="9"/>
      <c r="H290" s="17"/>
    </row>
    <row r="291" spans="3:7" ht="13.5" customHeight="1">
      <c r="C291" s="9"/>
      <c r="G291" s="9"/>
    </row>
    <row r="292" spans="3:7" ht="13.5" customHeight="1">
      <c r="C292" s="9"/>
      <c r="G292" s="9"/>
    </row>
    <row r="293" ht="13.5" customHeight="1">
      <c r="C293" s="9"/>
    </row>
    <row r="294" ht="13.5" customHeight="1">
      <c r="C294" s="9"/>
    </row>
  </sheetData>
  <sheetProtection sheet="1" objects="1" scenarios="1"/>
  <mergeCells count="40">
    <mergeCell ref="B22:B23"/>
    <mergeCell ref="C22:C23"/>
    <mergeCell ref="I34:I35"/>
    <mergeCell ref="D22:D23"/>
    <mergeCell ref="E22:E23"/>
    <mergeCell ref="F22:F23"/>
    <mergeCell ref="G22:G23"/>
    <mergeCell ref="F18:F19"/>
    <mergeCell ref="G16:G17"/>
    <mergeCell ref="F20:F21"/>
    <mergeCell ref="G18:G19"/>
    <mergeCell ref="G20:G21"/>
    <mergeCell ref="F16:F17"/>
    <mergeCell ref="B20:B21"/>
    <mergeCell ref="C20:C21"/>
    <mergeCell ref="D20:D21"/>
    <mergeCell ref="E20:E21"/>
    <mergeCell ref="B18:B19"/>
    <mergeCell ref="C18:C19"/>
    <mergeCell ref="D18:D19"/>
    <mergeCell ref="E18:E19"/>
    <mergeCell ref="B16:B17"/>
    <mergeCell ref="C16:C17"/>
    <mergeCell ref="D16:D17"/>
    <mergeCell ref="E16:E17"/>
    <mergeCell ref="G14:G15"/>
    <mergeCell ref="F12:F13"/>
    <mergeCell ref="B14:B15"/>
    <mergeCell ref="C14:C15"/>
    <mergeCell ref="D14:D15"/>
    <mergeCell ref="E14:E15"/>
    <mergeCell ref="I3:V3"/>
    <mergeCell ref="I4:V4"/>
    <mergeCell ref="B8:F9"/>
    <mergeCell ref="F14:F15"/>
    <mergeCell ref="B12:B13"/>
    <mergeCell ref="C12:C13"/>
    <mergeCell ref="D12:D13"/>
    <mergeCell ref="E12:E13"/>
    <mergeCell ref="B10:F11"/>
  </mergeCells>
  <conditionalFormatting sqref="L63:L65 O71 L71 U63:U65 U71 M63:N71 O63:O65 P63:Q71 R71 R63:R65 S63:T71 V63:V71">
    <cfRule type="expression" priority="1" dxfId="50" stopIfTrue="1">
      <formula>$L$72&lt;&gt;"入力完了"</formula>
    </cfRule>
  </conditionalFormatting>
  <conditionalFormatting sqref="T8:V12 T16:V23 T62:V62 T39:V42 T46:V51 T55:V58 T27:V35">
    <cfRule type="expression" priority="2" dxfId="50" stopIfTrue="1">
      <formula>$U$72&lt;&gt;"入力完了"</formula>
    </cfRule>
  </conditionalFormatting>
  <conditionalFormatting sqref="K8:M12 K16:M23 K62:M62 K39:M42 K46:M51 K55:M58 K27:M35 O30">
    <cfRule type="expression" priority="3" dxfId="51" stopIfTrue="1">
      <formula>$L$72&lt;&gt;"入力完了"</formula>
    </cfRule>
  </conditionalFormatting>
  <conditionalFormatting sqref="N8:P12 N16:P23 N62:P62 N39:P42 N46:P51 N55:P58 N27:P29 N31:P35 N30 P30">
    <cfRule type="expression" priority="4" dxfId="50" stopIfTrue="1">
      <formula>$O$72&lt;&gt;"入力完了"</formula>
    </cfRule>
  </conditionalFormatting>
  <conditionalFormatting sqref="Q8:S12 Q62:S62 S19:S23 Q39:S42 Q46:S51 Q55:S58 Q16:R23 S16:S17 Q27:S35">
    <cfRule type="expression" priority="5" dxfId="50" stopIfTrue="1">
      <formula>$R$72&lt;&gt;"入力完了"</formula>
    </cfRule>
  </conditionalFormatting>
  <conditionalFormatting sqref="S18">
    <cfRule type="expression" priority="6" dxfId="51"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25" display="メニューへ"/>
    <hyperlink ref="I1:J1" location="メニュー!B25" display="メニューへ"/>
    <hyperlink ref="B1" location="メニュー!B25" display="メニューへ"/>
  </hyperlinks>
  <printOptions horizontalCentered="1" verticalCentered="1"/>
  <pageMargins left="0" right="0" top="0"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Q62"/>
  <sheetViews>
    <sheetView showGridLines="0" zoomScale="80" zoomScaleNormal="80" zoomScalePageLayoutView="0" workbookViewId="0" topLeftCell="A1">
      <selection activeCell="C96" sqref="C96"/>
    </sheetView>
  </sheetViews>
  <sheetFormatPr defaultColWidth="9.00390625" defaultRowHeight="12.75" customHeight="1"/>
  <cols>
    <col min="1" max="1" width="2.75390625" style="19" customWidth="1"/>
    <col min="2" max="5" width="20.75390625" style="18" customWidth="1"/>
    <col min="6" max="17" width="20.75390625" style="19" customWidth="1"/>
    <col min="18" max="16384" width="9.125" style="19" customWidth="1"/>
  </cols>
  <sheetData>
    <row r="1" spans="1:17" s="35" customFormat="1" ht="12.75" customHeight="1">
      <c r="A1" s="197"/>
      <c r="B1" s="440" t="s">
        <v>19</v>
      </c>
      <c r="C1" s="411"/>
      <c r="D1" s="411"/>
      <c r="E1" s="411"/>
      <c r="F1" s="609" t="s">
        <v>190</v>
      </c>
      <c r="G1" s="609"/>
      <c r="H1" s="389"/>
      <c r="I1" s="389"/>
      <c r="J1" s="609" t="s">
        <v>190</v>
      </c>
      <c r="K1" s="609"/>
      <c r="L1" s="389"/>
      <c r="M1" s="389"/>
      <c r="N1" s="609" t="s">
        <v>190</v>
      </c>
      <c r="O1" s="609"/>
      <c r="P1" s="389"/>
      <c r="Q1" s="389"/>
    </row>
    <row r="2" spans="1:17" ht="12.75" customHeight="1">
      <c r="A2" s="412"/>
      <c r="B2" s="131"/>
      <c r="C2" s="131"/>
      <c r="D2" s="131"/>
      <c r="E2" s="131"/>
      <c r="F2" s="412"/>
      <c r="G2" s="413"/>
      <c r="H2" s="413"/>
      <c r="I2" s="413"/>
      <c r="J2" s="131"/>
      <c r="K2" s="131"/>
      <c r="L2" s="131"/>
      <c r="M2" s="131"/>
      <c r="N2" s="131"/>
      <c r="O2" s="131"/>
      <c r="P2" s="131"/>
      <c r="Q2" s="131"/>
    </row>
    <row r="3" spans="1:17" ht="12.75" customHeight="1">
      <c r="A3" s="131"/>
      <c r="B3" s="606" t="s">
        <v>260</v>
      </c>
      <c r="C3" s="606"/>
      <c r="D3" s="606"/>
      <c r="E3" s="606"/>
      <c r="F3" s="606" t="s">
        <v>260</v>
      </c>
      <c r="G3" s="606"/>
      <c r="H3" s="606"/>
      <c r="I3" s="606"/>
      <c r="J3" s="606" t="s">
        <v>260</v>
      </c>
      <c r="K3" s="606"/>
      <c r="L3" s="606"/>
      <c r="M3" s="606"/>
      <c r="N3" s="606" t="s">
        <v>260</v>
      </c>
      <c r="O3" s="606"/>
      <c r="P3" s="606"/>
      <c r="Q3" s="606"/>
    </row>
    <row r="4" spans="1:17" ht="12.75" customHeight="1">
      <c r="A4" s="131"/>
      <c r="B4" s="414"/>
      <c r="C4" s="610" t="str">
        <f>IF('配布資料（グループ用）'!$F$50="入力完了",CONCATENATE("（",'配布資料（グループ用）'!$F$11,"－","第Ⅳ期","）"),IF('配布資料（グループ用）'!$E$50="入力完了",CONCATENATE("（",'配布資料（グループ用）'!$F$11,"－","第Ⅲ期","）"),IF('配布資料（グループ用）'!$D$50="入力完了",CONCATENATE("（",'配布資料（グループ用）'!$F$11,"－","第Ⅱ期","）"),IF('配布資料（グループ用）'!$C$50="入力完了",CONCATENATE("（",'配布資料（グループ用）'!$F$11,"－","第Ⅰ期","）"),CONCATENATE("（",'配布資料（グループ用）'!$F$11,"）")))))</f>
        <v>（Ａ社）</v>
      </c>
      <c r="D4" s="610"/>
      <c r="E4" s="414"/>
      <c r="F4" s="414"/>
      <c r="G4" s="610" t="str">
        <f>IF('配布資料（グループ用）'!$F$50="入力完了",CONCATENATE("（",'配布資料（グループ用）'!$F$12,"－","第Ⅳ期","）"),IF('配布資料（グループ用）'!$E$50="入力完了",CONCATENATE("（",'配布資料（グループ用）'!$F$12,"－","第Ⅲ期","）"),IF('配布資料（グループ用）'!$D$50="入力完了",CONCATENATE("（",'配布資料（グループ用）'!$F$12,"－","第Ⅱ期","）"),IF('配布資料（グループ用）'!$C$50="入力完了",CONCATENATE("（",'配布資料（グループ用）'!$F$12,"－","第Ⅰ期","）"),CONCATENATE("（",'配布資料（グループ用）'!$F$12,"）")))))</f>
        <v>（Ｂ社）</v>
      </c>
      <c r="H4" s="610"/>
      <c r="I4" s="414"/>
      <c r="J4" s="414"/>
      <c r="K4" s="610" t="str">
        <f>IF('配布資料（グループ用）'!$F$50="入力完了",CONCATENATE("（",'配布資料（グループ用）'!$F$13,"－","第Ⅳ期","）"),IF('配布資料（グループ用）'!$E$50="入力完了",CONCATENATE("（",'配布資料（グループ用）'!$F$13,"－","第Ⅲ期","）"),IF('配布資料（グループ用）'!$D$50="入力完了",CONCATENATE("（",'配布資料（グループ用）'!$F$13,"－","第Ⅱ期","）"),IF('配布資料（グループ用）'!$C$50="入力完了",CONCATENATE("（",'配布資料（グループ用）'!$F$13,"－","第Ⅰ期","）"),CONCATENATE("（",'配布資料（グループ用）'!$F$13,"）")))))</f>
        <v>（Ｃ社）</v>
      </c>
      <c r="L4" s="610"/>
      <c r="M4" s="414"/>
      <c r="N4" s="414"/>
      <c r="O4" s="610" t="str">
        <f>IF('配布資料（グループ用）'!$F$50="入力完了",CONCATENATE("（",'配布資料（グループ用）'!$F$14,"－","第Ⅳ期","）"),IF('配布資料（グループ用）'!$E$50="入力完了",CONCATENATE("（",'配布資料（グループ用）'!$F$14,"－","第Ⅲ期","）"),IF('配布資料（グループ用）'!$D$50="入力完了",CONCATENATE("（",'配布資料（グループ用）'!$F$14,"－","第Ⅱ期","）"),IF('配布資料（グループ用）'!$C$50="入力完了",CONCATENATE("（",'配布資料（グループ用）'!$F$14,"－","第Ⅰ期","）"),CONCATENATE("（",'配布資料（グループ用）'!$F$14,"）")))))</f>
        <v>（Ｄ社）</v>
      </c>
      <c r="P4" s="610"/>
      <c r="Q4" s="414"/>
    </row>
    <row r="5" spans="1:17" ht="12.75" customHeight="1">
      <c r="A5" s="131"/>
      <c r="B5" s="413"/>
      <c r="C5" s="415"/>
      <c r="D5" s="415"/>
      <c r="E5" s="413"/>
      <c r="F5" s="413"/>
      <c r="G5" s="415"/>
      <c r="H5" s="415"/>
      <c r="I5" s="413"/>
      <c r="J5" s="413"/>
      <c r="K5" s="415"/>
      <c r="L5" s="415"/>
      <c r="M5" s="413"/>
      <c r="N5" s="413"/>
      <c r="O5" s="415"/>
      <c r="P5" s="415"/>
      <c r="Q5" s="413"/>
    </row>
    <row r="6" spans="1:17" ht="12.75" customHeight="1">
      <c r="A6" s="131"/>
      <c r="B6" s="603" t="s">
        <v>222</v>
      </c>
      <c r="C6" s="604"/>
      <c r="D6" s="604"/>
      <c r="E6" s="605"/>
      <c r="F6" s="603" t="s">
        <v>222</v>
      </c>
      <c r="G6" s="604"/>
      <c r="H6" s="604"/>
      <c r="I6" s="605"/>
      <c r="J6" s="603" t="s">
        <v>222</v>
      </c>
      <c r="K6" s="604"/>
      <c r="L6" s="604"/>
      <c r="M6" s="605"/>
      <c r="N6" s="603" t="s">
        <v>222</v>
      </c>
      <c r="O6" s="604"/>
      <c r="P6" s="604"/>
      <c r="Q6" s="605"/>
    </row>
    <row r="7" spans="1:17" ht="12.75" customHeight="1">
      <c r="A7" s="131"/>
      <c r="B7" s="416"/>
      <c r="C7" s="417" t="s">
        <v>179</v>
      </c>
      <c r="D7" s="418" t="s">
        <v>180</v>
      </c>
      <c r="E7" s="418" t="s">
        <v>161</v>
      </c>
      <c r="F7" s="416"/>
      <c r="G7" s="417" t="s">
        <v>179</v>
      </c>
      <c r="H7" s="418" t="s">
        <v>180</v>
      </c>
      <c r="I7" s="418" t="s">
        <v>161</v>
      </c>
      <c r="J7" s="416"/>
      <c r="K7" s="417" t="s">
        <v>179</v>
      </c>
      <c r="L7" s="418" t="s">
        <v>180</v>
      </c>
      <c r="M7" s="418" t="s">
        <v>161</v>
      </c>
      <c r="N7" s="416"/>
      <c r="O7" s="417" t="s">
        <v>179</v>
      </c>
      <c r="P7" s="418" t="s">
        <v>180</v>
      </c>
      <c r="Q7" s="418" t="s">
        <v>161</v>
      </c>
    </row>
    <row r="8" spans="1:17" ht="12.75" customHeight="1">
      <c r="A8" s="131"/>
      <c r="B8" s="419" t="s">
        <v>223</v>
      </c>
      <c r="C8" s="137">
        <f>IF('配布資料（グループ用）'!$F$50="入力完了",'Ａ社'!T8,IF('配布資料（グループ用）'!$E$50="入力完了",'Ａ社'!Q8,IF('配布資料（グループ用）'!$D$50="入力完了",'Ａ社'!N8,IF('配布資料（グループ用）'!$C$50="入力完了",'Ａ社'!K8,""))))</f>
      </c>
      <c r="D8" s="137">
        <f>IF('配布資料（グループ用）'!$F$50="入力完了",'Ａ社'!U8,IF('配布資料（グループ用）'!$E$50="入力完了",'Ａ社'!R8,IF('配布資料（グループ用）'!$D$50="入力完了",'Ａ社'!O8,IF('配布資料（グループ用）'!$C$50="入力完了",'Ａ社'!L8,""))))</f>
      </c>
      <c r="E8" s="138">
        <f>IF('配布資料（グループ用）'!$F$50="入力完了",'Ａ社'!V8,IF('配布資料（グループ用）'!$E$50="入力完了",'Ａ社'!S8,IF('配布資料（グループ用）'!$D$50="入力完了",'Ａ社'!P8,IF('配布資料（グループ用）'!$C$50="入力完了",'Ａ社'!M8,""))))</f>
      </c>
      <c r="F8" s="419" t="s">
        <v>223</v>
      </c>
      <c r="G8" s="137">
        <f>IF('配布資料（グループ用）'!$F$50="入力完了",'Ｂ社'!T8,IF('配布資料（グループ用）'!$E$50="入力完了",'Ｂ社'!Q8,IF('配布資料（グループ用）'!$D$50="入力完了",'Ｂ社'!N8,IF('配布資料（グループ用）'!$C$50="入力完了",'Ｂ社'!K8,""))))</f>
      </c>
      <c r="H8" s="137">
        <f>IF('配布資料（グループ用）'!$F$50="入力完了",'Ｂ社'!U8,IF('配布資料（グループ用）'!$E$50="入力完了",'Ｂ社'!R8,IF('配布資料（グループ用）'!$D$50="入力完了",'Ｂ社'!O8,IF('配布資料（グループ用）'!$C$50="入力完了",'Ｂ社'!L8,""))))</f>
      </c>
      <c r="I8" s="138">
        <f>IF('配布資料（グループ用）'!$F$50="入力完了",'Ｂ社'!V8,IF('配布資料（グループ用）'!$E$50="入力完了",'Ｂ社'!S8,IF('配布資料（グループ用）'!$D$50="入力完了",'Ｂ社'!P8,IF('配布資料（グループ用）'!$C$50="入力完了",'Ｂ社'!M8,""))))</f>
      </c>
      <c r="J8" s="419" t="s">
        <v>223</v>
      </c>
      <c r="K8" s="137">
        <f>IF('配布資料（グループ用）'!$F$50="入力完了",'Ｃ社'!T8,IF('配布資料（グループ用）'!$E$50="入力完了",'Ｃ社'!Q8,IF('配布資料（グループ用）'!$D$50="入力完了",'Ｃ社'!N8,IF('配布資料（グループ用）'!$C$50="入力完了",'Ｃ社'!K8,""))))</f>
      </c>
      <c r="L8" s="137">
        <f>IF('配布資料（グループ用）'!$F$50="入力完了",'Ｃ社'!U8,IF('配布資料（グループ用）'!$E$50="入力完了",'Ｃ社'!R8,IF('配布資料（グループ用）'!$D$50="入力完了",'Ｃ社'!O8,IF('配布資料（グループ用）'!$C$50="入力完了",'Ｃ社'!L8,""))))</f>
      </c>
      <c r="M8" s="138">
        <f>IF('配布資料（グループ用）'!$F$50="入力完了",'Ｃ社'!V8,IF('配布資料（グループ用）'!$E$50="入力完了",'Ｃ社'!S8,IF('配布資料（グループ用）'!$D$50="入力完了",'Ｃ社'!P8,IF('配布資料（グループ用）'!$C$50="入力完了",'Ｃ社'!M8,""))))</f>
      </c>
      <c r="N8" s="419" t="s">
        <v>223</v>
      </c>
      <c r="O8" s="137">
        <f>IF('配布資料（グループ用）'!$F$50="入力完了",'Ｄ社'!T8,IF('配布資料（グループ用）'!$E$50="入力完了",'Ｄ社'!Q8,IF('配布資料（グループ用）'!$D$50="入力完了",'Ｄ社'!N8,IF('配布資料（グループ用）'!$C$50="入力完了",'Ｄ社'!K8,""))))</f>
      </c>
      <c r="P8" s="137">
        <f>IF('配布資料（グループ用）'!$F$50="入力完了",'Ｄ社'!U8,IF('配布資料（グループ用）'!$E$50="入力完了",'Ｄ社'!R8,IF('配布資料（グループ用）'!$D$50="入力完了",'Ｄ社'!O8,IF('配布資料（グループ用）'!$C$50="入力完了",'Ｄ社'!L8,""))))</f>
      </c>
      <c r="Q8" s="138">
        <f>IF('配布資料（グループ用）'!$F$50="入力完了",'Ｄ社'!V8,IF('配布資料（グループ用）'!$E$50="入力完了",'Ｄ社'!S8,IF('配布資料（グループ用）'!$D$50="入力完了",'Ｄ社'!P8,IF('配布資料（グループ用）'!$C$50="入力完了",'Ｄ社'!M8,""))))</f>
      </c>
    </row>
    <row r="9" spans="1:17" ht="12.75" customHeight="1">
      <c r="A9" s="131"/>
      <c r="B9" s="420" t="s">
        <v>224</v>
      </c>
      <c r="C9" s="139">
        <f>IF('配布資料（グループ用）'!$F$50="入力完了",'Ａ社'!T9,IF('配布資料（グループ用）'!$E$50="入力完了",'Ａ社'!Q9,IF('配布資料（グループ用）'!$D$50="入力完了",'Ａ社'!N9,IF('配布資料（グループ用）'!$C$50="入力完了",'Ａ社'!K9,""))))</f>
      </c>
      <c r="D9" s="139">
        <f>IF('配布資料（グループ用）'!$F$50="入力完了",'Ａ社'!U9,IF('配布資料（グループ用）'!$E$50="入力完了",'Ａ社'!R9,IF('配布資料（グループ用）'!$D$50="入力完了",'Ａ社'!O9,IF('配布資料（グループ用）'!$C$50="入力完了",'Ａ社'!L9,""))))</f>
      </c>
      <c r="E9" s="140">
        <f>IF('配布資料（グループ用）'!$F$50="入力完了",'Ａ社'!V9,IF('配布資料（グループ用）'!$E$50="入力完了",'Ａ社'!S9,IF('配布資料（グループ用）'!$D$50="入力完了",'Ａ社'!P9,IF('配布資料（グループ用）'!$C$50="入力完了",'Ａ社'!M9,""))))</f>
      </c>
      <c r="F9" s="420" t="s">
        <v>224</v>
      </c>
      <c r="G9" s="139">
        <f>IF('配布資料（グループ用）'!$F$50="入力完了",'Ｂ社'!T9,IF('配布資料（グループ用）'!$E$50="入力完了",'Ｂ社'!Q9,IF('配布資料（グループ用）'!$D$50="入力完了",'Ｂ社'!N9,IF('配布資料（グループ用）'!$C$50="入力完了",'Ｂ社'!K9,""))))</f>
      </c>
      <c r="H9" s="139">
        <f>IF('配布資料（グループ用）'!$F$50="入力完了",'Ｂ社'!U9,IF('配布資料（グループ用）'!$E$50="入力完了",'Ｂ社'!R9,IF('配布資料（グループ用）'!$D$50="入力完了",'Ｂ社'!O9,IF('配布資料（グループ用）'!$C$50="入力完了",'Ｂ社'!L9,""))))</f>
      </c>
      <c r="I9" s="140">
        <f>IF('配布資料（グループ用）'!$F$50="入力完了",'Ｂ社'!V9,IF('配布資料（グループ用）'!$E$50="入力完了",'Ｂ社'!S9,IF('配布資料（グループ用）'!$D$50="入力完了",'Ｂ社'!P9,IF('配布資料（グループ用）'!$C$50="入力完了",'Ｂ社'!M9,""))))</f>
      </c>
      <c r="J9" s="420" t="s">
        <v>224</v>
      </c>
      <c r="K9" s="139">
        <f>IF('配布資料（グループ用）'!$F$50="入力完了",'Ｃ社'!T9,IF('配布資料（グループ用）'!$E$50="入力完了",'Ｃ社'!Q9,IF('配布資料（グループ用）'!$D$50="入力完了",'Ｃ社'!N9,IF('配布資料（グループ用）'!$C$50="入力完了",'Ｃ社'!K9,""))))</f>
      </c>
      <c r="L9" s="139">
        <f>IF('配布資料（グループ用）'!$F$50="入力完了",'Ｃ社'!U9,IF('配布資料（グループ用）'!$E$50="入力完了",'Ｃ社'!R9,IF('配布資料（グループ用）'!$D$50="入力完了",'Ｃ社'!O9,IF('配布資料（グループ用）'!$C$50="入力完了",'Ｃ社'!L9,""))))</f>
      </c>
      <c r="M9" s="140">
        <f>IF('配布資料（グループ用）'!$F$50="入力完了",'Ｃ社'!V9,IF('配布資料（グループ用）'!$E$50="入力完了",'Ｃ社'!S9,IF('配布資料（グループ用）'!$D$50="入力完了",'Ｃ社'!P9,IF('配布資料（グループ用）'!$C$50="入力完了",'Ｃ社'!M9,""))))</f>
      </c>
      <c r="N9" s="420" t="s">
        <v>224</v>
      </c>
      <c r="O9" s="139">
        <f>IF('配布資料（グループ用）'!$F$50="入力完了",'Ｄ社'!T9,IF('配布資料（グループ用）'!$E$50="入力完了",'Ｄ社'!Q9,IF('配布資料（グループ用）'!$D$50="入力完了",'Ｄ社'!N9,IF('配布資料（グループ用）'!$C$50="入力完了",'Ｄ社'!K9,""))))</f>
      </c>
      <c r="P9" s="139">
        <f>IF('配布資料（グループ用）'!$F$50="入力完了",'Ｄ社'!U9,IF('配布資料（グループ用）'!$E$50="入力完了",'Ｄ社'!R9,IF('配布資料（グループ用）'!$D$50="入力完了",'Ｄ社'!O9,IF('配布資料（グループ用）'!$C$50="入力完了",'Ｄ社'!L9,""))))</f>
      </c>
      <c r="Q9" s="140">
        <f>IF('配布資料（グループ用）'!$F$50="入力完了",'Ｄ社'!V9,IF('配布資料（グループ用）'!$E$50="入力完了",'Ｄ社'!S9,IF('配布資料（グループ用）'!$D$50="入力完了",'Ｄ社'!P9,IF('配布資料（グループ用）'!$C$50="入力完了",'Ｄ社'!M9,""))))</f>
      </c>
    </row>
    <row r="10" spans="1:17" ht="12.75" customHeight="1">
      <c r="A10" s="131"/>
      <c r="B10" s="419" t="s">
        <v>66</v>
      </c>
      <c r="C10" s="141">
        <f>IF('配布資料（グループ用）'!$F$50="入力完了",'Ａ社'!T10,IF('配布資料（グループ用）'!$E$50="入力完了",'Ａ社'!Q10,IF('配布資料（グループ用）'!$D$50="入力完了",'Ａ社'!N10,IF('配布資料（グループ用）'!$C$50="入力完了",'Ａ社'!K10,""))))</f>
      </c>
      <c r="D10" s="141">
        <f>IF('配布資料（グループ用）'!$F$50="入力完了",'Ａ社'!U10,IF('配布資料（グループ用）'!$E$50="入力完了",'Ａ社'!R10,IF('配布資料（グループ用）'!$D$50="入力完了",'Ａ社'!O10,IF('配布資料（グループ用）'!$C$50="入力完了",'Ａ社'!L10,""))))</f>
      </c>
      <c r="E10" s="142" t="s">
        <v>160</v>
      </c>
      <c r="F10" s="419" t="s">
        <v>66</v>
      </c>
      <c r="G10" s="141">
        <f>IF('配布資料（グループ用）'!$F$50="入力完了",'Ｂ社'!T10,IF('配布資料（グループ用）'!$E$50="入力完了",'Ｂ社'!Q10,IF('配布資料（グループ用）'!$D$50="入力完了",'Ｂ社'!N10,IF('配布資料（グループ用）'!$C$50="入力完了",'Ｂ社'!K10,""))))</f>
      </c>
      <c r="H10" s="141">
        <f>IF('配布資料（グループ用）'!$F$50="入力完了",'Ｂ社'!U10,IF('配布資料（グループ用）'!$E$50="入力完了",'Ｂ社'!R10,IF('配布資料（グループ用）'!$D$50="入力完了",'Ｂ社'!O10,IF('配布資料（グループ用）'!$C$50="入力完了",'Ｂ社'!L10,""))))</f>
      </c>
      <c r="I10" s="142" t="s">
        <v>160</v>
      </c>
      <c r="J10" s="419" t="s">
        <v>66</v>
      </c>
      <c r="K10" s="141">
        <f>IF('配布資料（グループ用）'!$F$50="入力完了",'Ｃ社'!T10,IF('配布資料（グループ用）'!$E$50="入力完了",'Ｃ社'!Q10,IF('配布資料（グループ用）'!$D$50="入力完了",'Ｃ社'!N10,IF('配布資料（グループ用）'!$C$50="入力完了",'Ｃ社'!K10,""))))</f>
      </c>
      <c r="L10" s="141">
        <f>IF('配布資料（グループ用）'!$F$50="入力完了",'Ｃ社'!U10,IF('配布資料（グループ用）'!$E$50="入力完了",'Ｃ社'!R10,IF('配布資料（グループ用）'!$D$50="入力完了",'Ｃ社'!O10,IF('配布資料（グループ用）'!$C$50="入力完了",'Ｃ社'!L10,""))))</f>
      </c>
      <c r="M10" s="142" t="s">
        <v>160</v>
      </c>
      <c r="N10" s="419" t="s">
        <v>66</v>
      </c>
      <c r="O10" s="141">
        <f>IF('配布資料（グループ用）'!$F$50="入力完了",'Ｄ社'!T10,IF('配布資料（グループ用）'!$E$50="入力完了",'Ｄ社'!Q10,IF('配布資料（グループ用）'!$D$50="入力完了",'Ｄ社'!N10,IF('配布資料（グループ用）'!$C$50="入力完了",'Ｄ社'!K10,""))))</f>
      </c>
      <c r="P10" s="141">
        <f>IF('配布資料（グループ用）'!$F$50="入力完了",'Ｄ社'!U10,IF('配布資料（グループ用）'!$E$50="入力完了",'Ｄ社'!R10,IF('配布資料（グループ用）'!$D$50="入力完了",'Ｄ社'!O10,IF('配布資料（グループ用）'!$C$50="入力完了",'Ｄ社'!L10,""))))</f>
      </c>
      <c r="Q10" s="142" t="s">
        <v>160</v>
      </c>
    </row>
    <row r="11" spans="1:17" ht="12.75" customHeight="1">
      <c r="A11" s="131"/>
      <c r="B11" s="419" t="s">
        <v>68</v>
      </c>
      <c r="C11" s="141">
        <f>IF('配布資料（グループ用）'!$F$50="入力完了",'Ａ社'!T11,IF('配布資料（グループ用）'!$E$50="入力完了",'Ａ社'!Q11,IF('配布資料（グループ用）'!$D$50="入力完了",'Ａ社'!N11,IF('配布資料（グループ用）'!$C$50="入力完了",'Ａ社'!K11,""))))</f>
      </c>
      <c r="D11" s="141">
        <f>IF('配布資料（グループ用）'!$F$50="入力完了",'Ａ社'!U11,IF('配布資料（グループ用）'!$E$50="入力完了",'Ａ社'!R11,IF('配布資料（グループ用）'!$D$50="入力完了",'Ａ社'!O11,IF('配布資料（グループ用）'!$C$50="入力完了",'Ａ社'!L11,""))))</f>
      </c>
      <c r="E11" s="142" t="s">
        <v>160</v>
      </c>
      <c r="F11" s="419" t="s">
        <v>68</v>
      </c>
      <c r="G11" s="141">
        <f>IF('配布資料（グループ用）'!$F$50="入力完了",'Ｂ社'!T11,IF('配布資料（グループ用）'!$E$50="入力完了",'Ｂ社'!Q11,IF('配布資料（グループ用）'!$D$50="入力完了",'Ｂ社'!N11,IF('配布資料（グループ用）'!$C$50="入力完了",'Ｂ社'!K11,""))))</f>
      </c>
      <c r="H11" s="141">
        <f>IF('配布資料（グループ用）'!$F$50="入力完了",'Ｂ社'!U11,IF('配布資料（グループ用）'!$E$50="入力完了",'Ｂ社'!R11,IF('配布資料（グループ用）'!$D$50="入力完了",'Ｂ社'!O11,IF('配布資料（グループ用）'!$C$50="入力完了",'Ｂ社'!L11,""))))</f>
      </c>
      <c r="I11" s="142" t="s">
        <v>160</v>
      </c>
      <c r="J11" s="419" t="s">
        <v>68</v>
      </c>
      <c r="K11" s="141">
        <f>IF('配布資料（グループ用）'!$F$50="入力完了",'Ｃ社'!T11,IF('配布資料（グループ用）'!$E$50="入力完了",'Ｃ社'!Q11,IF('配布資料（グループ用）'!$D$50="入力完了",'Ｃ社'!N11,IF('配布資料（グループ用）'!$C$50="入力完了",'Ｃ社'!K11,""))))</f>
      </c>
      <c r="L11" s="141">
        <f>IF('配布資料（グループ用）'!$F$50="入力完了",'Ｃ社'!U11,IF('配布資料（グループ用）'!$E$50="入力完了",'Ｃ社'!R11,IF('配布資料（グループ用）'!$D$50="入力完了",'Ｃ社'!O11,IF('配布資料（グループ用）'!$C$50="入力完了",'Ｃ社'!L11,""))))</f>
      </c>
      <c r="M11" s="142" t="s">
        <v>160</v>
      </c>
      <c r="N11" s="419" t="s">
        <v>68</v>
      </c>
      <c r="O11" s="141">
        <f>IF('配布資料（グループ用）'!$F$50="入力完了",'Ｄ社'!T11,IF('配布資料（グループ用）'!$E$50="入力完了",'Ｄ社'!Q11,IF('配布資料（グループ用）'!$D$50="入力完了",'Ｄ社'!N11,IF('配布資料（グループ用）'!$C$50="入力完了",'Ｄ社'!K11,""))))</f>
      </c>
      <c r="P11" s="141">
        <f>IF('配布資料（グループ用）'!$F$50="入力完了",'Ｄ社'!U11,IF('配布資料（グループ用）'!$E$50="入力完了",'Ｄ社'!R11,IF('配布資料（グループ用）'!$D$50="入力完了",'Ｄ社'!O11,IF('配布資料（グループ用）'!$C$50="入力完了",'Ｄ社'!L11,""))))</f>
      </c>
      <c r="Q11" s="142" t="s">
        <v>160</v>
      </c>
    </row>
    <row r="12" spans="1:17" ht="12.75" customHeight="1">
      <c r="A12" s="131"/>
      <c r="B12" s="419" t="s">
        <v>177</v>
      </c>
      <c r="C12" s="141">
        <f>IF('配布資料（グループ用）'!$F$50="入力完了",'Ａ社'!T12,IF('配布資料（グループ用）'!$E$50="入力完了",'Ａ社'!Q12,IF('配布資料（グループ用）'!$D$50="入力完了",'Ａ社'!N12,IF('配布資料（グループ用）'!$C$50="入力完了",'Ａ社'!K12,""))))</f>
      </c>
      <c r="D12" s="141">
        <f>IF('配布資料（グループ用）'!$F$50="入力完了",'Ａ社'!U12,IF('配布資料（グループ用）'!$E$50="入力完了",'Ａ社'!R12,IF('配布資料（グループ用）'!$D$50="入力完了",'Ａ社'!O12,IF('配布資料（グループ用）'!$C$50="入力完了",'Ａ社'!L12,""))))</f>
      </c>
      <c r="E12" s="142" t="s">
        <v>160</v>
      </c>
      <c r="F12" s="419" t="s">
        <v>177</v>
      </c>
      <c r="G12" s="141">
        <f>IF('配布資料（グループ用）'!$F$50="入力完了",'Ｂ社'!T12,IF('配布資料（グループ用）'!$E$50="入力完了",'Ｂ社'!Q12,IF('配布資料（グループ用）'!$D$50="入力完了",'Ｂ社'!N12,IF('配布資料（グループ用）'!$C$50="入力完了",'Ｂ社'!K12,""))))</f>
      </c>
      <c r="H12" s="141">
        <f>IF('配布資料（グループ用）'!$F$50="入力完了",'Ｂ社'!U12,IF('配布資料（グループ用）'!$E$50="入力完了",'Ｂ社'!R12,IF('配布資料（グループ用）'!$D$50="入力完了",'Ｂ社'!O12,IF('配布資料（グループ用）'!$C$50="入力完了",'Ｂ社'!L12,""))))</f>
      </c>
      <c r="I12" s="142" t="s">
        <v>160</v>
      </c>
      <c r="J12" s="419" t="s">
        <v>177</v>
      </c>
      <c r="K12" s="141">
        <f>IF('配布資料（グループ用）'!$F$50="入力完了",'Ｃ社'!T12,IF('配布資料（グループ用）'!$E$50="入力完了",'Ｃ社'!Q12,IF('配布資料（グループ用）'!$D$50="入力完了",'Ｃ社'!N12,IF('配布資料（グループ用）'!$C$50="入力完了",'Ｃ社'!K12,""))))</f>
      </c>
      <c r="L12" s="141">
        <f>IF('配布資料（グループ用）'!$F$50="入力完了",'Ｃ社'!U12,IF('配布資料（グループ用）'!$E$50="入力完了",'Ｃ社'!R12,IF('配布資料（グループ用）'!$D$50="入力完了",'Ｃ社'!O12,IF('配布資料（グループ用）'!$C$50="入力完了",'Ｃ社'!L12,""))))</f>
      </c>
      <c r="M12" s="142" t="s">
        <v>160</v>
      </c>
      <c r="N12" s="419" t="s">
        <v>177</v>
      </c>
      <c r="O12" s="141">
        <f>IF('配布資料（グループ用）'!$F$50="入力完了",'Ｄ社'!T12,IF('配布資料（グループ用）'!$E$50="入力完了",'Ｄ社'!Q12,IF('配布資料（グループ用）'!$D$50="入力完了",'Ｄ社'!N12,IF('配布資料（グループ用）'!$C$50="入力完了",'Ｄ社'!K12,""))))</f>
      </c>
      <c r="P12" s="141">
        <f>IF('配布資料（グループ用）'!$F$50="入力完了",'Ｄ社'!U12,IF('配布資料（グループ用）'!$E$50="入力完了",'Ｄ社'!R12,IF('配布資料（グループ用）'!$D$50="入力完了",'Ｄ社'!O12,IF('配布資料（グループ用）'!$C$50="入力完了",'Ｄ社'!L12,""))))</f>
      </c>
      <c r="Q12" s="142" t="s">
        <v>160</v>
      </c>
    </row>
    <row r="13" spans="1:17" ht="12.75" customHeight="1">
      <c r="A13" s="131"/>
      <c r="B13" s="413"/>
      <c r="C13" s="413"/>
      <c r="D13" s="413"/>
      <c r="E13" s="413"/>
      <c r="F13" s="413"/>
      <c r="G13" s="413"/>
      <c r="H13" s="413"/>
      <c r="I13" s="413"/>
      <c r="J13" s="413"/>
      <c r="K13" s="413"/>
      <c r="L13" s="413"/>
      <c r="M13" s="413"/>
      <c r="N13" s="413"/>
      <c r="O13" s="413"/>
      <c r="P13" s="413"/>
      <c r="Q13" s="413"/>
    </row>
    <row r="14" spans="1:17" ht="12.75" customHeight="1">
      <c r="A14" s="131"/>
      <c r="B14" s="603" t="s">
        <v>184</v>
      </c>
      <c r="C14" s="604"/>
      <c r="D14" s="604"/>
      <c r="E14" s="605"/>
      <c r="F14" s="603" t="s">
        <v>184</v>
      </c>
      <c r="G14" s="604"/>
      <c r="H14" s="604"/>
      <c r="I14" s="605"/>
      <c r="J14" s="603" t="s">
        <v>184</v>
      </c>
      <c r="K14" s="604"/>
      <c r="L14" s="604"/>
      <c r="M14" s="605"/>
      <c r="N14" s="603" t="s">
        <v>184</v>
      </c>
      <c r="O14" s="604"/>
      <c r="P14" s="604"/>
      <c r="Q14" s="605"/>
    </row>
    <row r="15" spans="1:17" ht="12.75" customHeight="1">
      <c r="A15" s="131"/>
      <c r="B15" s="421"/>
      <c r="C15" s="417" t="s">
        <v>179</v>
      </c>
      <c r="D15" s="418" t="s">
        <v>180</v>
      </c>
      <c r="E15" s="418" t="s">
        <v>161</v>
      </c>
      <c r="F15" s="421"/>
      <c r="G15" s="417" t="s">
        <v>179</v>
      </c>
      <c r="H15" s="418" t="s">
        <v>180</v>
      </c>
      <c r="I15" s="418" t="s">
        <v>161</v>
      </c>
      <c r="J15" s="421"/>
      <c r="K15" s="417" t="s">
        <v>179</v>
      </c>
      <c r="L15" s="418" t="s">
        <v>180</v>
      </c>
      <c r="M15" s="418" t="s">
        <v>161</v>
      </c>
      <c r="N15" s="421"/>
      <c r="O15" s="417" t="s">
        <v>179</v>
      </c>
      <c r="P15" s="418" t="s">
        <v>180</v>
      </c>
      <c r="Q15" s="418" t="s">
        <v>161</v>
      </c>
    </row>
    <row r="16" spans="1:17" ht="12.75" customHeight="1">
      <c r="A16" s="131"/>
      <c r="B16" s="422" t="s">
        <v>225</v>
      </c>
      <c r="C16" s="143">
        <f>IF('配布資料（グループ用）'!$F$50="入力完了",'Ａ社'!T16,IF('配布資料（グループ用）'!$E$50="入力完了",'Ａ社'!Q16,IF('配布資料（グループ用）'!$D$50="入力完了",'Ａ社'!N16,IF('配布資料（グループ用）'!$C$50="入力完了",'Ａ社'!K16,""))))</f>
      </c>
      <c r="D16" s="143">
        <f>IF('配布資料（グループ用）'!$F$50="入力完了",'Ａ社'!U16,IF('配布資料（グループ用）'!$E$50="入力完了",'Ａ社'!R16,IF('配布資料（グループ用）'!$D$50="入力完了",'Ａ社'!O16,IF('配布資料（グループ用）'!$C$50="入力完了",'Ａ社'!L16,""))))</f>
      </c>
      <c r="E16" s="144">
        <f>IF('配布資料（グループ用）'!$F$50="入力完了",'Ａ社'!V16,IF('配布資料（グループ用）'!$E$50="入力完了",'Ａ社'!S16,IF('配布資料（グループ用）'!$D$50="入力完了",'Ａ社'!P16,IF('配布資料（グループ用）'!$C$50="入力完了",'Ａ社'!M16,""))))</f>
      </c>
      <c r="F16" s="422" t="s">
        <v>225</v>
      </c>
      <c r="G16" s="143">
        <f>IF('配布資料（グループ用）'!$F$50="入力完了",'Ｂ社'!T16,IF('配布資料（グループ用）'!$E$50="入力完了",'Ｂ社'!Q16,IF('配布資料（グループ用）'!$D$50="入力完了",'Ｂ社'!N16,IF('配布資料（グループ用）'!$C$50="入力完了",'Ｂ社'!K16,""))))</f>
      </c>
      <c r="H16" s="143">
        <f>IF('配布資料（グループ用）'!$F$50="入力完了",'Ｂ社'!U16,IF('配布資料（グループ用）'!$E$50="入力完了",'Ｂ社'!R16,IF('配布資料（グループ用）'!$D$50="入力完了",'Ｂ社'!O16,IF('配布資料（グループ用）'!$C$50="入力完了",'Ｂ社'!L16,""))))</f>
      </c>
      <c r="I16" s="144">
        <f>IF('配布資料（グループ用）'!$F$50="入力完了",'Ｂ社'!V16,IF('配布資料（グループ用）'!$E$50="入力完了",'Ｂ社'!S16,IF('配布資料（グループ用）'!$D$50="入力完了",'Ｂ社'!P16,IF('配布資料（グループ用）'!$C$50="入力完了",'Ｂ社'!M16,""))))</f>
      </c>
      <c r="J16" s="422" t="s">
        <v>225</v>
      </c>
      <c r="K16" s="143">
        <f>IF('配布資料（グループ用）'!$F$50="入力完了",'Ｃ社'!T16,IF('配布資料（グループ用）'!$E$50="入力完了",'Ｃ社'!Q16,IF('配布資料（グループ用）'!$D$50="入力完了",'Ｃ社'!N16,IF('配布資料（グループ用）'!$C$50="入力完了",'Ｃ社'!K16,""))))</f>
      </c>
      <c r="L16" s="143">
        <f>IF('配布資料（グループ用）'!$F$50="入力完了",'Ｃ社'!U16,IF('配布資料（グループ用）'!$E$50="入力完了",'Ｃ社'!R16,IF('配布資料（グループ用）'!$D$50="入力完了",'Ｃ社'!O16,IF('配布資料（グループ用）'!$C$50="入力完了",'Ｃ社'!L16,""))))</f>
      </c>
      <c r="M16" s="144">
        <f>IF('配布資料（グループ用）'!$F$50="入力完了",'Ｃ社'!V16,IF('配布資料（グループ用）'!$E$50="入力完了",'Ｃ社'!S16,IF('配布資料（グループ用）'!$D$50="入力完了",'Ｃ社'!P16,IF('配布資料（グループ用）'!$C$50="入力完了",'Ｃ社'!M16,""))))</f>
      </c>
      <c r="N16" s="422" t="s">
        <v>225</v>
      </c>
      <c r="O16" s="143">
        <f>IF('配布資料（グループ用）'!$F$50="入力完了",'Ｄ社'!T16,IF('配布資料（グループ用）'!$E$50="入力完了",'Ｄ社'!Q16,IF('配布資料（グループ用）'!$D$50="入力完了",'Ｄ社'!N16,IF('配布資料（グループ用）'!$C$50="入力完了",'Ｄ社'!K16,""))))</f>
      </c>
      <c r="P16" s="143">
        <f>IF('配布資料（グループ用）'!$F$50="入力完了",'Ｄ社'!U16,IF('配布資料（グループ用）'!$E$50="入力完了",'Ｄ社'!R16,IF('配布資料（グループ用）'!$D$50="入力完了",'Ｄ社'!O16,IF('配布資料（グループ用）'!$C$50="入力完了",'Ｄ社'!L16,""))))</f>
      </c>
      <c r="Q16" s="144">
        <f>IF('配布資料（グループ用）'!$F$50="入力完了",'Ｄ社'!V16,IF('配布資料（グループ用）'!$E$50="入力完了",'Ｄ社'!S16,IF('配布資料（グループ用）'!$D$50="入力完了",'Ｄ社'!P16,IF('配布資料（グループ用）'!$C$50="入力完了",'Ｄ社'!M16,""))))</f>
      </c>
    </row>
    <row r="17" spans="1:17" ht="12.75" customHeight="1">
      <c r="A17" s="131"/>
      <c r="B17" s="422" t="s">
        <v>226</v>
      </c>
      <c r="C17" s="143">
        <f>IF('配布資料（グループ用）'!$F$50="入力完了",'Ａ社'!T17,IF('配布資料（グループ用）'!$E$50="入力完了",'Ａ社'!Q17,IF('配布資料（グループ用）'!$D$50="入力完了",'Ａ社'!N17,IF('配布資料（グループ用）'!$C$50="入力完了",'Ａ社'!K17,""))))</f>
      </c>
      <c r="D17" s="143">
        <f>IF('配布資料（グループ用）'!$F$50="入力完了",'Ａ社'!U17,IF('配布資料（グループ用）'!$E$50="入力完了",'Ａ社'!R17,IF('配布資料（グループ用）'!$D$50="入力完了",'Ａ社'!O17,IF('配布資料（グループ用）'!$C$50="入力完了",'Ａ社'!L17,""))))</f>
      </c>
      <c r="E17" s="144">
        <f>IF('配布資料（グループ用）'!$F$50="入力完了",'Ａ社'!V17,IF('配布資料（グループ用）'!$E$50="入力完了",'Ａ社'!S17,IF('配布資料（グループ用）'!$D$50="入力完了",'Ａ社'!P17,IF('配布資料（グループ用）'!$C$50="入力完了",'Ａ社'!M17,""))))</f>
      </c>
      <c r="F17" s="422" t="s">
        <v>226</v>
      </c>
      <c r="G17" s="143">
        <f>IF('配布資料（グループ用）'!$F$50="入力完了",'Ｂ社'!T17,IF('配布資料（グループ用）'!$E$50="入力完了",'Ｂ社'!Q17,IF('配布資料（グループ用）'!$D$50="入力完了",'Ｂ社'!N17,IF('配布資料（グループ用）'!$C$50="入力完了",'Ｂ社'!K17,""))))</f>
      </c>
      <c r="H17" s="143">
        <f>IF('配布資料（グループ用）'!$F$50="入力完了",'Ｂ社'!U17,IF('配布資料（グループ用）'!$E$50="入力完了",'Ｂ社'!R17,IF('配布資料（グループ用）'!$D$50="入力完了",'Ｂ社'!O17,IF('配布資料（グループ用）'!$C$50="入力完了",'Ｂ社'!L17,""))))</f>
      </c>
      <c r="I17" s="144">
        <f>IF('配布資料（グループ用）'!$F$50="入力完了",'Ｂ社'!V17,IF('配布資料（グループ用）'!$E$50="入力完了",'Ｂ社'!S17,IF('配布資料（グループ用）'!$D$50="入力完了",'Ｂ社'!P17,IF('配布資料（グループ用）'!$C$50="入力完了",'Ｂ社'!M17,""))))</f>
      </c>
      <c r="J17" s="422" t="s">
        <v>226</v>
      </c>
      <c r="K17" s="143">
        <f>IF('配布資料（グループ用）'!$F$50="入力完了",'Ｃ社'!T17,IF('配布資料（グループ用）'!$E$50="入力完了",'Ｃ社'!Q17,IF('配布資料（グループ用）'!$D$50="入力完了",'Ｃ社'!N17,IF('配布資料（グループ用）'!$C$50="入力完了",'Ｃ社'!K17,""))))</f>
      </c>
      <c r="L17" s="143">
        <f>IF('配布資料（グループ用）'!$F$50="入力完了",'Ｃ社'!U17,IF('配布資料（グループ用）'!$E$50="入力完了",'Ｃ社'!R17,IF('配布資料（グループ用）'!$D$50="入力完了",'Ｃ社'!O17,IF('配布資料（グループ用）'!$C$50="入力完了",'Ｃ社'!L17,""))))</f>
      </c>
      <c r="M17" s="144">
        <f>IF('配布資料（グループ用）'!$F$50="入力完了",'Ｃ社'!V17,IF('配布資料（グループ用）'!$E$50="入力完了",'Ｃ社'!S17,IF('配布資料（グループ用）'!$D$50="入力完了",'Ｃ社'!P17,IF('配布資料（グループ用）'!$C$50="入力完了",'Ｃ社'!M17,""))))</f>
      </c>
      <c r="N17" s="422" t="s">
        <v>226</v>
      </c>
      <c r="O17" s="143">
        <f>IF('配布資料（グループ用）'!$F$50="入力完了",'Ｄ社'!T17,IF('配布資料（グループ用）'!$E$50="入力完了",'Ｄ社'!Q17,IF('配布資料（グループ用）'!$D$50="入力完了",'Ｄ社'!N17,IF('配布資料（グループ用）'!$C$50="入力完了",'Ｄ社'!K17,""))))</f>
      </c>
      <c r="P17" s="143">
        <f>IF('配布資料（グループ用）'!$F$50="入力完了",'Ｄ社'!U17,IF('配布資料（グループ用）'!$E$50="入力完了",'Ｄ社'!R17,IF('配布資料（グループ用）'!$D$50="入力完了",'Ｄ社'!O17,IF('配布資料（グループ用）'!$C$50="入力完了",'Ｄ社'!L17,""))))</f>
      </c>
      <c r="Q17" s="144">
        <f>IF('配布資料（グループ用）'!$F$50="入力完了",'Ｄ社'!V17,IF('配布資料（グループ用）'!$E$50="入力完了",'Ｄ社'!S17,IF('配布資料（グループ用）'!$D$50="入力完了",'Ｄ社'!P17,IF('配布資料（グループ用）'!$C$50="入力完了",'Ｄ社'!M17,""))))</f>
      </c>
    </row>
    <row r="18" spans="1:17" ht="12.75" customHeight="1">
      <c r="A18" s="131"/>
      <c r="B18" s="422" t="s">
        <v>227</v>
      </c>
      <c r="C18" s="143">
        <f>IF('配布資料（グループ用）'!$F$50="入力完了",'Ａ社'!T18,IF('配布資料（グループ用）'!$E$50="入力完了",'Ａ社'!Q18,IF('配布資料（グループ用）'!$D$50="入力完了",'Ａ社'!N18,IF('配布資料（グループ用）'!$C$50="入力完了",'Ａ社'!K18,""))))</f>
      </c>
      <c r="D18" s="143">
        <f>IF('配布資料（グループ用）'!$F$50="入力完了",'Ａ社'!U18,IF('配布資料（グループ用）'!$E$50="入力完了",'Ａ社'!R18,IF('配布資料（グループ用）'!$D$50="入力完了",'Ａ社'!O18,IF('配布資料（グループ用）'!$C$50="入力完了",'Ａ社'!L18,""))))</f>
      </c>
      <c r="E18" s="144">
        <f>IF('配布資料（グループ用）'!$F$50="入力完了",'Ａ社'!V18,IF('配布資料（グループ用）'!$E$50="入力完了",'Ａ社'!S18,IF('配布資料（グループ用）'!$D$50="入力完了",'Ａ社'!P18,IF('配布資料（グループ用）'!$C$50="入力完了",'Ａ社'!M18,""))))</f>
      </c>
      <c r="F18" s="422" t="s">
        <v>227</v>
      </c>
      <c r="G18" s="143">
        <f>IF('配布資料（グループ用）'!$F$50="入力完了",'Ｂ社'!T18,IF('配布資料（グループ用）'!$E$50="入力完了",'Ｂ社'!Q18,IF('配布資料（グループ用）'!$D$50="入力完了",'Ｂ社'!N18,IF('配布資料（グループ用）'!$C$50="入力完了",'Ｂ社'!K18,""))))</f>
      </c>
      <c r="H18" s="143">
        <f>IF('配布資料（グループ用）'!$F$50="入力完了",'Ｂ社'!U18,IF('配布資料（グループ用）'!$E$50="入力完了",'Ｂ社'!R18,IF('配布資料（グループ用）'!$D$50="入力完了",'Ｂ社'!O18,IF('配布資料（グループ用）'!$C$50="入力完了",'Ｂ社'!L18,""))))</f>
      </c>
      <c r="I18" s="144">
        <f>IF('配布資料（グループ用）'!$F$50="入力完了",'Ｂ社'!V18,IF('配布資料（グループ用）'!$E$50="入力完了",'Ｂ社'!S18,IF('配布資料（グループ用）'!$D$50="入力完了",'Ｂ社'!P18,IF('配布資料（グループ用）'!$C$50="入力完了",'Ｂ社'!M18,""))))</f>
      </c>
      <c r="J18" s="422" t="s">
        <v>227</v>
      </c>
      <c r="K18" s="143">
        <f>IF('配布資料（グループ用）'!$F$50="入力完了",'Ｃ社'!T18,IF('配布資料（グループ用）'!$E$50="入力完了",'Ｃ社'!Q18,IF('配布資料（グループ用）'!$D$50="入力完了",'Ｃ社'!N18,IF('配布資料（グループ用）'!$C$50="入力完了",'Ｃ社'!K18,""))))</f>
      </c>
      <c r="L18" s="143">
        <f>IF('配布資料（グループ用）'!$F$50="入力完了",'Ｃ社'!U18,IF('配布資料（グループ用）'!$E$50="入力完了",'Ｃ社'!R18,IF('配布資料（グループ用）'!$D$50="入力完了",'Ｃ社'!O18,IF('配布資料（グループ用）'!$C$50="入力完了",'Ｃ社'!L18,""))))</f>
      </c>
      <c r="M18" s="144">
        <f>IF('配布資料（グループ用）'!$F$50="入力完了",'Ｃ社'!V18,IF('配布資料（グループ用）'!$E$50="入力完了",'Ｃ社'!S18,IF('配布資料（グループ用）'!$D$50="入力完了",'Ｃ社'!P18,IF('配布資料（グループ用）'!$C$50="入力完了",'Ｃ社'!M18,""))))</f>
      </c>
      <c r="N18" s="422" t="s">
        <v>227</v>
      </c>
      <c r="O18" s="143">
        <f>IF('配布資料（グループ用）'!$F$50="入力完了",'Ｄ社'!T18,IF('配布資料（グループ用）'!$E$50="入力完了",'Ｄ社'!Q18,IF('配布資料（グループ用）'!$D$50="入力完了",'Ｄ社'!N18,IF('配布資料（グループ用）'!$C$50="入力完了",'Ｄ社'!K18,""))))</f>
      </c>
      <c r="P18" s="143">
        <f>IF('配布資料（グループ用）'!$F$50="入力完了",'Ｄ社'!U18,IF('配布資料（グループ用）'!$E$50="入力完了",'Ｄ社'!R18,IF('配布資料（グループ用）'!$D$50="入力完了",'Ｄ社'!O18,IF('配布資料（グループ用）'!$C$50="入力完了",'Ｄ社'!L18,""))))</f>
      </c>
      <c r="Q18" s="144">
        <f>IF('配布資料（グループ用）'!$F$50="入力完了",'Ｄ社'!V18,IF('配布資料（グループ用）'!$E$50="入力完了",'Ｄ社'!S18,IF('配布資料（グループ用）'!$D$50="入力完了",'Ｄ社'!P18,IF('配布資料（グループ用）'!$C$50="入力完了",'Ｄ社'!M18,""))))</f>
      </c>
    </row>
    <row r="19" spans="1:17" ht="12.75" customHeight="1">
      <c r="A19" s="131"/>
      <c r="B19" s="423" t="s">
        <v>228</v>
      </c>
      <c r="C19" s="145">
        <f>IF('配布資料（グループ用）'!$F$50="入力完了",'Ａ社'!T19,IF('配布資料（グループ用）'!$E$50="入力完了",'Ａ社'!Q19,IF('配布資料（グループ用）'!$D$50="入力完了",'Ａ社'!N19,IF('配布資料（グループ用）'!$C$50="入力完了",'Ａ社'!K19,""))))</f>
      </c>
      <c r="D19" s="145">
        <f>IF('配布資料（グループ用）'!$F$50="入力完了",'Ａ社'!U19,IF('配布資料（グループ用）'!$E$50="入力完了",'Ａ社'!R19,IF('配布資料（グループ用）'!$D$50="入力完了",'Ａ社'!O19,IF('配布資料（グループ用）'!$C$50="入力完了",'Ａ社'!L19,""))))</f>
      </c>
      <c r="E19" s="146">
        <f>IF('配布資料（グループ用）'!$F$50="入力完了",'Ａ社'!V19,IF('配布資料（グループ用）'!$E$50="入力完了",'Ａ社'!S19,IF('配布資料（グループ用）'!$D$50="入力完了",'Ａ社'!P19,IF('配布資料（グループ用）'!$C$50="入力完了",'Ａ社'!M19,""))))</f>
      </c>
      <c r="F19" s="423" t="s">
        <v>228</v>
      </c>
      <c r="G19" s="145">
        <f>IF('配布資料（グループ用）'!$F$50="入力完了",'Ｂ社'!T19,IF('配布資料（グループ用）'!$E$50="入力完了",'Ｂ社'!Q19,IF('配布資料（グループ用）'!$D$50="入力完了",'Ｂ社'!N19,IF('配布資料（グループ用）'!$C$50="入力完了",'Ｂ社'!K19,""))))</f>
      </c>
      <c r="H19" s="145">
        <f>IF('配布資料（グループ用）'!$F$50="入力完了",'Ｂ社'!U19,IF('配布資料（グループ用）'!$E$50="入力完了",'Ｂ社'!R19,IF('配布資料（グループ用）'!$D$50="入力完了",'Ｂ社'!O19,IF('配布資料（グループ用）'!$C$50="入力完了",'Ｂ社'!L19,""))))</f>
      </c>
      <c r="I19" s="146">
        <f>IF('配布資料（グループ用）'!$F$50="入力完了",'Ｂ社'!V19,IF('配布資料（グループ用）'!$E$50="入力完了",'Ｂ社'!S19,IF('配布資料（グループ用）'!$D$50="入力完了",'Ｂ社'!P19,IF('配布資料（グループ用）'!$C$50="入力完了",'Ｂ社'!M19,""))))</f>
      </c>
      <c r="J19" s="423" t="s">
        <v>228</v>
      </c>
      <c r="K19" s="145">
        <f>IF('配布資料（グループ用）'!$F$50="入力完了",'Ｃ社'!T19,IF('配布資料（グループ用）'!$E$50="入力完了",'Ｃ社'!Q19,IF('配布資料（グループ用）'!$D$50="入力完了",'Ｃ社'!N19,IF('配布資料（グループ用）'!$C$50="入力完了",'Ｃ社'!K19,""))))</f>
      </c>
      <c r="L19" s="145">
        <f>IF('配布資料（グループ用）'!$F$50="入力完了",'Ｃ社'!U19,IF('配布資料（グループ用）'!$E$50="入力完了",'Ｃ社'!R19,IF('配布資料（グループ用）'!$D$50="入力完了",'Ｃ社'!O19,IF('配布資料（グループ用）'!$C$50="入力完了",'Ｃ社'!L19,""))))</f>
      </c>
      <c r="M19" s="146">
        <f>IF('配布資料（グループ用）'!$F$50="入力完了",'Ｃ社'!V19,IF('配布資料（グループ用）'!$E$50="入力完了",'Ｃ社'!S19,IF('配布資料（グループ用）'!$D$50="入力完了",'Ｃ社'!P19,IF('配布資料（グループ用）'!$C$50="入力完了",'Ｃ社'!M19,""))))</f>
      </c>
      <c r="N19" s="423" t="s">
        <v>228</v>
      </c>
      <c r="O19" s="145">
        <f>IF('配布資料（グループ用）'!$F$50="入力完了",'Ｄ社'!T19,IF('配布資料（グループ用）'!$E$50="入力完了",'Ｄ社'!Q19,IF('配布資料（グループ用）'!$D$50="入力完了",'Ｄ社'!N19,IF('配布資料（グループ用）'!$C$50="入力完了",'Ｄ社'!K19,""))))</f>
      </c>
      <c r="P19" s="145">
        <f>IF('配布資料（グループ用）'!$F$50="入力完了",'Ｄ社'!U19,IF('配布資料（グループ用）'!$E$50="入力完了",'Ｄ社'!R19,IF('配布資料（グループ用）'!$D$50="入力完了",'Ｄ社'!O19,IF('配布資料（グループ用）'!$C$50="入力完了",'Ｄ社'!L19,""))))</f>
      </c>
      <c r="Q19" s="146">
        <f>IF('配布資料（グループ用）'!$F$50="入力完了",'Ｄ社'!V19,IF('配布資料（グループ用）'!$E$50="入力完了",'Ｄ社'!S19,IF('配布資料（グループ用）'!$D$50="入力完了",'Ｄ社'!P19,IF('配布資料（グループ用）'!$C$50="入力完了",'Ｄ社'!M19,""))))</f>
      </c>
    </row>
    <row r="20" spans="1:17" ht="12.75" customHeight="1">
      <c r="A20" s="131"/>
      <c r="B20" s="423" t="s">
        <v>229</v>
      </c>
      <c r="C20" s="147">
        <f>IF('配布資料（グループ用）'!$F$50="入力完了",'Ａ社'!T20,IF('配布資料（グループ用）'!$E$50="入力完了",'Ａ社'!Q20,IF('配布資料（グループ用）'!$D$50="入力完了",'Ａ社'!N20,IF('配布資料（グループ用）'!$C$50="入力完了",'Ａ社'!K20,""))))</f>
      </c>
      <c r="D20" s="147">
        <f>IF('配布資料（グループ用）'!$F$50="入力完了",'Ａ社'!U20,IF('配布資料（グループ用）'!$E$50="入力完了",'Ａ社'!R20,IF('配布資料（グループ用）'!$D$50="入力完了",'Ａ社'!O20,IF('配布資料（グループ用）'!$C$50="入力完了",'Ａ社'!L20,""))))</f>
      </c>
      <c r="E20" s="146">
        <f>IF('配布資料（グループ用）'!$F$50="入力完了",'Ａ社'!V20,IF('配布資料（グループ用）'!$E$50="入力完了",'Ａ社'!S20,IF('配布資料（グループ用）'!$D$50="入力完了",'Ａ社'!P20,IF('配布資料（グループ用）'!$C$50="入力完了",'Ａ社'!M20,""))))</f>
      </c>
      <c r="F20" s="423" t="s">
        <v>229</v>
      </c>
      <c r="G20" s="147">
        <f>IF('配布資料（グループ用）'!$F$50="入力完了",'Ｂ社'!T20,IF('配布資料（グループ用）'!$E$50="入力完了",'Ｂ社'!Q20,IF('配布資料（グループ用）'!$D$50="入力完了",'Ｂ社'!N20,IF('配布資料（グループ用）'!$C$50="入力完了",'Ｂ社'!K20,""))))</f>
      </c>
      <c r="H20" s="147">
        <f>IF('配布資料（グループ用）'!$F$50="入力完了",'Ｂ社'!U20,IF('配布資料（グループ用）'!$E$50="入力完了",'Ｂ社'!R20,IF('配布資料（グループ用）'!$D$50="入力完了",'Ｂ社'!O20,IF('配布資料（グループ用）'!$C$50="入力完了",'Ｂ社'!L20,""))))</f>
      </c>
      <c r="I20" s="146">
        <f>IF('配布資料（グループ用）'!$F$50="入力完了",'Ｂ社'!V20,IF('配布資料（グループ用）'!$E$50="入力完了",'Ｂ社'!S20,IF('配布資料（グループ用）'!$D$50="入力完了",'Ｂ社'!P20,IF('配布資料（グループ用）'!$C$50="入力完了",'Ｂ社'!M20,""))))</f>
      </c>
      <c r="J20" s="423" t="s">
        <v>229</v>
      </c>
      <c r="K20" s="147">
        <f>IF('配布資料（グループ用）'!$F$50="入力完了",'Ｃ社'!T20,IF('配布資料（グループ用）'!$E$50="入力完了",'Ｃ社'!Q20,IF('配布資料（グループ用）'!$D$50="入力完了",'Ｃ社'!N20,IF('配布資料（グループ用）'!$C$50="入力完了",'Ｃ社'!K20,""))))</f>
      </c>
      <c r="L20" s="147">
        <f>IF('配布資料（グループ用）'!$F$50="入力完了",'Ｃ社'!U20,IF('配布資料（グループ用）'!$E$50="入力完了",'Ｃ社'!R20,IF('配布資料（グループ用）'!$D$50="入力完了",'Ｃ社'!O20,IF('配布資料（グループ用）'!$C$50="入力完了",'Ｃ社'!L20,""))))</f>
      </c>
      <c r="M20" s="146">
        <f>IF('配布資料（グループ用）'!$F$50="入力完了",'Ｃ社'!V20,IF('配布資料（グループ用）'!$E$50="入力完了",'Ｃ社'!S20,IF('配布資料（グループ用）'!$D$50="入力完了",'Ｃ社'!P20,IF('配布資料（グループ用）'!$C$50="入力完了",'Ｃ社'!M20,""))))</f>
      </c>
      <c r="N20" s="423" t="s">
        <v>229</v>
      </c>
      <c r="O20" s="147">
        <f>IF('配布資料（グループ用）'!$F$50="入力完了",'Ｄ社'!T20,IF('配布資料（グループ用）'!$E$50="入力完了",'Ｄ社'!Q20,IF('配布資料（グループ用）'!$D$50="入力完了",'Ｄ社'!N20,IF('配布資料（グループ用）'!$C$50="入力完了",'Ｄ社'!K20,""))))</f>
      </c>
      <c r="P20" s="147">
        <f>IF('配布資料（グループ用）'!$F$50="入力完了",'Ｄ社'!U20,IF('配布資料（グループ用）'!$E$50="入力完了",'Ｄ社'!R20,IF('配布資料（グループ用）'!$D$50="入力完了",'Ｄ社'!O20,IF('配布資料（グループ用）'!$C$50="入力完了",'Ｄ社'!L20,""))))</f>
      </c>
      <c r="Q20" s="146">
        <f>IF('配布資料（グループ用）'!$F$50="入力完了",'Ｄ社'!V20,IF('配布資料（グループ用）'!$E$50="入力完了",'Ｄ社'!S20,IF('配布資料（グループ用）'!$D$50="入力完了",'Ｄ社'!P20,IF('配布資料（グループ用）'!$C$50="入力完了",'Ｄ社'!M20,""))))</f>
      </c>
    </row>
    <row r="21" spans="1:17" ht="12.75" customHeight="1">
      <c r="A21" s="131"/>
      <c r="B21" s="424" t="s">
        <v>230</v>
      </c>
      <c r="C21" s="148">
        <f>IF('配布資料（グループ用）'!$F$50="入力完了",'Ａ社'!T21,IF('配布資料（グループ用）'!$E$50="入力完了",'Ａ社'!Q21,IF('配布資料（グループ用）'!$D$50="入力完了",'Ａ社'!N21,IF('配布資料（グループ用）'!$C$50="入力完了",'Ａ社'!K21,""))))</f>
      </c>
      <c r="D21" s="148">
        <f>IF('配布資料（グループ用）'!$F$50="入力完了",'Ａ社'!U21,IF('配布資料（グループ用）'!$E$50="入力完了",'Ａ社'!R21,IF('配布資料（グループ用）'!$D$50="入力完了",'Ａ社'!O21,IF('配布資料（グループ用）'!$C$50="入力完了",'Ａ社'!L21,""))))</f>
      </c>
      <c r="E21" s="149">
        <f>IF('配布資料（グループ用）'!$F$50="入力完了",'Ａ社'!V21,IF('配布資料（グループ用）'!$E$50="入力完了",'Ａ社'!S21,IF('配布資料（グループ用）'!$D$50="入力完了",'Ａ社'!P21,IF('配布資料（グループ用）'!$C$50="入力完了",'Ａ社'!M21,""))))</f>
      </c>
      <c r="F21" s="424" t="s">
        <v>230</v>
      </c>
      <c r="G21" s="148">
        <f>IF('配布資料（グループ用）'!$F$50="入力完了",'Ｂ社'!T21,IF('配布資料（グループ用）'!$E$50="入力完了",'Ｂ社'!Q21,IF('配布資料（グループ用）'!$D$50="入力完了",'Ｂ社'!N21,IF('配布資料（グループ用）'!$C$50="入力完了",'Ｂ社'!K21,""))))</f>
      </c>
      <c r="H21" s="148">
        <f>IF('配布資料（グループ用）'!$F$50="入力完了",'Ｂ社'!U21,IF('配布資料（グループ用）'!$E$50="入力完了",'Ｂ社'!R21,IF('配布資料（グループ用）'!$D$50="入力完了",'Ｂ社'!O21,IF('配布資料（グループ用）'!$C$50="入力完了",'Ｂ社'!L21,""))))</f>
      </c>
      <c r="I21" s="149">
        <f>IF('配布資料（グループ用）'!$F$50="入力完了",'Ｂ社'!V21,IF('配布資料（グループ用）'!$E$50="入力完了",'Ｂ社'!S21,IF('配布資料（グループ用）'!$D$50="入力完了",'Ｂ社'!P21,IF('配布資料（グループ用）'!$C$50="入力完了",'Ｂ社'!M21,""))))</f>
      </c>
      <c r="J21" s="424" t="s">
        <v>230</v>
      </c>
      <c r="K21" s="148">
        <f>IF('配布資料（グループ用）'!$F$50="入力完了",'Ｃ社'!T21,IF('配布資料（グループ用）'!$E$50="入力完了",'Ｃ社'!Q21,IF('配布資料（グループ用）'!$D$50="入力完了",'Ｃ社'!N21,IF('配布資料（グループ用）'!$C$50="入力完了",'Ｃ社'!K21,""))))</f>
      </c>
      <c r="L21" s="148">
        <f>IF('配布資料（グループ用）'!$F$50="入力完了",'Ｃ社'!U21,IF('配布資料（グループ用）'!$E$50="入力完了",'Ｃ社'!R21,IF('配布資料（グループ用）'!$D$50="入力完了",'Ｃ社'!O21,IF('配布資料（グループ用）'!$C$50="入力完了",'Ｃ社'!L21,""))))</f>
      </c>
      <c r="M21" s="149">
        <f>IF('配布資料（グループ用）'!$F$50="入力完了",'Ｃ社'!V21,IF('配布資料（グループ用）'!$E$50="入力完了",'Ｃ社'!S21,IF('配布資料（グループ用）'!$D$50="入力完了",'Ｃ社'!P21,IF('配布資料（グループ用）'!$C$50="入力完了",'Ｃ社'!M21,""))))</f>
      </c>
      <c r="N21" s="424" t="s">
        <v>230</v>
      </c>
      <c r="O21" s="148">
        <f>IF('配布資料（グループ用）'!$F$50="入力完了",'Ｄ社'!T21,IF('配布資料（グループ用）'!$E$50="入力完了",'Ｄ社'!Q21,IF('配布資料（グループ用）'!$D$50="入力完了",'Ｄ社'!N21,IF('配布資料（グループ用）'!$C$50="入力完了",'Ｄ社'!K21,""))))</f>
      </c>
      <c r="P21" s="148">
        <f>IF('配布資料（グループ用）'!$F$50="入力完了",'Ｄ社'!U21,IF('配布資料（グループ用）'!$E$50="入力完了",'Ｄ社'!R21,IF('配布資料（グループ用）'!$D$50="入力完了",'Ｄ社'!O21,IF('配布資料（グループ用）'!$C$50="入力完了",'Ｄ社'!L21,""))))</f>
      </c>
      <c r="Q21" s="149">
        <f>IF('配布資料（グループ用）'!$F$50="入力完了",'Ｄ社'!V21,IF('配布資料（グループ用）'!$E$50="入力完了",'Ｄ社'!S21,IF('配布資料（グループ用）'!$D$50="入力完了",'Ｄ社'!P21,IF('配布資料（グループ用）'!$C$50="入力完了",'Ｄ社'!M21,""))))</f>
      </c>
    </row>
    <row r="22" spans="1:17" ht="12.75" customHeight="1">
      <c r="A22" s="131"/>
      <c r="B22" s="425" t="s">
        <v>73</v>
      </c>
      <c r="C22" s="150">
        <f>IF('配布資料（グループ用）'!$F$50="入力完了",'Ａ社'!T22,IF('配布資料（グループ用）'!$E$50="入力完了",'Ａ社'!Q22,IF('配布資料（グループ用）'!$D$50="入力完了",'Ａ社'!N22,IF('配布資料（グループ用）'!$C$50="入力完了",'Ａ社'!K22,""))))</f>
      </c>
      <c r="D22" s="150">
        <f>IF('配布資料（グループ用）'!$F$50="入力完了",'Ａ社'!U22,IF('配布資料（グループ用）'!$E$50="入力完了",'Ａ社'!R22,IF('配布資料（グループ用）'!$D$50="入力完了",'Ａ社'!O22,IF('配布資料（グループ用）'!$C$50="入力完了",'Ａ社'!L22,""))))</f>
      </c>
      <c r="E22" s="151">
        <f>IF('配布資料（グループ用）'!$F$50="入力完了",'Ａ社'!V22,IF('配布資料（グループ用）'!$E$50="入力完了",'Ａ社'!S22,IF('配布資料（グループ用）'!$D$50="入力完了",'Ａ社'!P22,IF('配布資料（グループ用）'!$C$50="入力完了",'Ａ社'!M22,""))))</f>
      </c>
      <c r="F22" s="425" t="s">
        <v>73</v>
      </c>
      <c r="G22" s="150">
        <f>IF('配布資料（グループ用）'!$F$50="入力完了",'Ｂ社'!T22,IF('配布資料（グループ用）'!$E$50="入力完了",'Ｂ社'!Q22,IF('配布資料（グループ用）'!$D$50="入力完了",'Ｂ社'!N22,IF('配布資料（グループ用）'!$C$50="入力完了",'Ｂ社'!K22,""))))</f>
      </c>
      <c r="H22" s="150">
        <f>IF('配布資料（グループ用）'!$F$50="入力完了",'Ｂ社'!U22,IF('配布資料（グループ用）'!$E$50="入力完了",'Ｂ社'!R22,IF('配布資料（グループ用）'!$D$50="入力完了",'Ｂ社'!O22,IF('配布資料（グループ用）'!$C$50="入力完了",'Ｂ社'!L22,""))))</f>
      </c>
      <c r="I22" s="151">
        <f>IF('配布資料（グループ用）'!$F$50="入力完了",'Ｂ社'!V22,IF('配布資料（グループ用）'!$E$50="入力完了",'Ｂ社'!S22,IF('配布資料（グループ用）'!$D$50="入力完了",'Ｂ社'!P22,IF('配布資料（グループ用）'!$C$50="入力完了",'Ｂ社'!M22,""))))</f>
      </c>
      <c r="J22" s="425" t="s">
        <v>73</v>
      </c>
      <c r="K22" s="150">
        <f>IF('配布資料（グループ用）'!$F$50="入力完了",'Ｃ社'!T22,IF('配布資料（グループ用）'!$E$50="入力完了",'Ｃ社'!Q22,IF('配布資料（グループ用）'!$D$50="入力完了",'Ｃ社'!N22,IF('配布資料（グループ用）'!$C$50="入力完了",'Ｃ社'!K22,""))))</f>
      </c>
      <c r="L22" s="150">
        <f>IF('配布資料（グループ用）'!$F$50="入力完了",'Ｃ社'!U22,IF('配布資料（グループ用）'!$E$50="入力完了",'Ｃ社'!R22,IF('配布資料（グループ用）'!$D$50="入力完了",'Ｃ社'!O22,IF('配布資料（グループ用）'!$C$50="入力完了",'Ｃ社'!L22,""))))</f>
      </c>
      <c r="M22" s="151">
        <f>IF('配布資料（グループ用）'!$F$50="入力完了",'Ｃ社'!V22,IF('配布資料（グループ用）'!$E$50="入力完了",'Ｃ社'!S22,IF('配布資料（グループ用）'!$D$50="入力完了",'Ｃ社'!P22,IF('配布資料（グループ用）'!$C$50="入力完了",'Ｃ社'!M22,""))))</f>
      </c>
      <c r="N22" s="425" t="s">
        <v>73</v>
      </c>
      <c r="O22" s="150">
        <f>IF('配布資料（グループ用）'!$F$50="入力完了",'Ｄ社'!T22,IF('配布資料（グループ用）'!$E$50="入力完了",'Ｄ社'!Q22,IF('配布資料（グループ用）'!$D$50="入力完了",'Ｄ社'!N22,IF('配布資料（グループ用）'!$C$50="入力完了",'Ｄ社'!K22,""))))</f>
      </c>
      <c r="P22" s="150">
        <f>IF('配布資料（グループ用）'!$F$50="入力完了",'Ｄ社'!U22,IF('配布資料（グループ用）'!$E$50="入力完了",'Ｄ社'!R22,IF('配布資料（グループ用）'!$D$50="入力完了",'Ｄ社'!O22,IF('配布資料（グループ用）'!$C$50="入力完了",'Ｄ社'!L22,""))))</f>
      </c>
      <c r="Q22" s="151">
        <f>IF('配布資料（グループ用）'!$F$50="入力完了",'Ｄ社'!V22,IF('配布資料（グループ用）'!$E$50="入力完了",'Ｄ社'!S22,IF('配布資料（グループ用）'!$D$50="入力完了",'Ｄ社'!P22,IF('配布資料（グループ用）'!$C$50="入力完了",'Ｄ社'!M22,""))))</f>
      </c>
    </row>
    <row r="23" spans="1:17" ht="12.75" customHeight="1">
      <c r="A23" s="131"/>
      <c r="B23" s="426" t="s">
        <v>77</v>
      </c>
      <c r="C23" s="467">
        <f>IF('配布資料（グループ用）'!$F$50="入力完了",'Ａ社'!T23,IF('配布資料（グループ用）'!$E$50="入力完了",'Ａ社'!Q23,IF('配布資料（グループ用）'!$D$50="入力完了",'Ａ社'!N23,IF('配布資料（グループ用）'!$C$50="入力完了",'Ａ社'!K23,""))))</f>
      </c>
      <c r="D23" s="467">
        <f>IF('配布資料（グループ用）'!$F$50="入力完了",'Ａ社'!U23,IF('配布資料（グループ用）'!$E$50="入力完了",'Ａ社'!R23,IF('配布資料（グループ用）'!$D$50="入力完了",'Ａ社'!O23,IF('配布資料（グループ用）'!$C$50="入力完了",'Ａ社'!L23,""))))</f>
      </c>
      <c r="E23" s="468"/>
      <c r="F23" s="426" t="s">
        <v>77</v>
      </c>
      <c r="G23" s="467">
        <f>IF('配布資料（グループ用）'!$F$50="入力完了",'Ｂ社'!T23,IF('配布資料（グループ用）'!$E$50="入力完了",'Ｂ社'!Q23,IF('配布資料（グループ用）'!$D$50="入力完了",'Ｂ社'!N23,IF('配布資料（グループ用）'!$C$50="入力完了",'Ｂ社'!K23,""))))</f>
      </c>
      <c r="H23" s="467">
        <f>IF('配布資料（グループ用）'!$F$50="入力完了",'Ｂ社'!U23,IF('配布資料（グループ用）'!$E$50="入力完了",'Ｂ社'!R23,IF('配布資料（グループ用）'!$D$50="入力完了",'Ｂ社'!O23,IF('配布資料（グループ用）'!$C$50="入力完了",'Ｂ社'!L23,""))))</f>
      </c>
      <c r="I23" s="468"/>
      <c r="J23" s="426" t="s">
        <v>77</v>
      </c>
      <c r="K23" s="467">
        <f>IF('配布資料（グループ用）'!$F$50="入力完了",'Ｃ社'!T23,IF('配布資料（グループ用）'!$E$50="入力完了",'Ｃ社'!Q23,IF('配布資料（グループ用）'!$D$50="入力完了",'Ｃ社'!N23,IF('配布資料（グループ用）'!$C$50="入力完了",'Ｃ社'!K23,""))))</f>
      </c>
      <c r="L23" s="467">
        <f>IF('配布資料（グループ用）'!$F$50="入力完了",'Ｃ社'!U23,IF('配布資料（グループ用）'!$E$50="入力完了",'Ｃ社'!R23,IF('配布資料（グループ用）'!$D$50="入力完了",'Ｃ社'!O23,IF('配布資料（グループ用）'!$C$50="入力完了",'Ｃ社'!L23,""))))</f>
      </c>
      <c r="M23" s="468"/>
      <c r="N23" s="426" t="s">
        <v>77</v>
      </c>
      <c r="O23" s="467">
        <f>IF('配布資料（グループ用）'!$F$50="入力完了",'Ｄ社'!T23,IF('配布資料（グループ用）'!$E$50="入力完了",'Ｄ社'!Q23,IF('配布資料（グループ用）'!$D$50="入力完了",'Ｄ社'!N23,IF('配布資料（グループ用）'!$C$50="入力完了",'Ｄ社'!K23,""))))</f>
      </c>
      <c r="P23" s="467">
        <f>IF('配布資料（グループ用）'!$F$50="入力完了",'Ｄ社'!U23,IF('配布資料（グループ用）'!$E$50="入力完了",'Ｄ社'!R23,IF('配布資料（グループ用）'!$D$50="入力完了",'Ｄ社'!O23,IF('配布資料（グループ用）'!$C$50="入力完了",'Ｄ社'!L23,""))))</f>
      </c>
      <c r="Q23" s="468"/>
    </row>
    <row r="24" spans="1:17" ht="12.75" customHeight="1">
      <c r="A24" s="131"/>
      <c r="B24" s="413"/>
      <c r="C24" s="413"/>
      <c r="D24" s="413"/>
      <c r="E24" s="413"/>
      <c r="F24" s="413"/>
      <c r="G24" s="413"/>
      <c r="H24" s="413"/>
      <c r="I24" s="413"/>
      <c r="J24" s="413"/>
      <c r="K24" s="413"/>
      <c r="L24" s="413"/>
      <c r="M24" s="413"/>
      <c r="N24" s="413"/>
      <c r="O24" s="413"/>
      <c r="P24" s="413"/>
      <c r="Q24" s="413"/>
    </row>
    <row r="25" spans="1:17" ht="12.75" customHeight="1">
      <c r="A25" s="131"/>
      <c r="B25" s="603" t="s">
        <v>185</v>
      </c>
      <c r="C25" s="604"/>
      <c r="D25" s="604"/>
      <c r="E25" s="605"/>
      <c r="F25" s="603" t="s">
        <v>185</v>
      </c>
      <c r="G25" s="604"/>
      <c r="H25" s="604"/>
      <c r="I25" s="605"/>
      <c r="J25" s="603" t="s">
        <v>185</v>
      </c>
      <c r="K25" s="604"/>
      <c r="L25" s="604"/>
      <c r="M25" s="605"/>
      <c r="N25" s="603" t="s">
        <v>185</v>
      </c>
      <c r="O25" s="604"/>
      <c r="P25" s="604"/>
      <c r="Q25" s="605"/>
    </row>
    <row r="26" spans="1:17" ht="12.75" customHeight="1">
      <c r="A26" s="131"/>
      <c r="B26" s="427"/>
      <c r="C26" s="417" t="s">
        <v>179</v>
      </c>
      <c r="D26" s="418" t="s">
        <v>180</v>
      </c>
      <c r="E26" s="418" t="s">
        <v>161</v>
      </c>
      <c r="F26" s="427"/>
      <c r="G26" s="417" t="s">
        <v>179</v>
      </c>
      <c r="H26" s="418" t="s">
        <v>180</v>
      </c>
      <c r="I26" s="418" t="s">
        <v>161</v>
      </c>
      <c r="J26" s="427"/>
      <c r="K26" s="417" t="s">
        <v>179</v>
      </c>
      <c r="L26" s="418" t="s">
        <v>180</v>
      </c>
      <c r="M26" s="418" t="s">
        <v>161</v>
      </c>
      <c r="N26" s="427"/>
      <c r="O26" s="417" t="s">
        <v>179</v>
      </c>
      <c r="P26" s="418" t="s">
        <v>180</v>
      </c>
      <c r="Q26" s="418" t="s">
        <v>161</v>
      </c>
    </row>
    <row r="27" spans="1:17" ht="12.75" customHeight="1">
      <c r="A27" s="131"/>
      <c r="B27" s="428" t="s">
        <v>231</v>
      </c>
      <c r="C27" s="152">
        <f>IF('配布資料（グループ用）'!$F$50="入力完了",'Ａ社'!T27,IF('配布資料（グループ用）'!$E$50="入力完了",'Ａ社'!Q27,IF('配布資料（グループ用）'!$D$50="入力完了",'Ａ社'!N27,IF('配布資料（グループ用）'!$C$50="入力完了",'Ａ社'!K27,""))))</f>
      </c>
      <c r="D27" s="152">
        <f>IF('配布資料（グループ用）'!$F$50="入力完了",'Ａ社'!U27,IF('配布資料（グループ用）'!$E$50="入力完了",'Ａ社'!R27,IF('配布資料（グループ用）'!$D$50="入力完了",'Ａ社'!O27,IF('配布資料（グループ用）'!$C$50="入力完了",'Ａ社'!L27,""))))</f>
      </c>
      <c r="E27" s="153">
        <f>IF('配布資料（グループ用）'!$F$50="入力完了",'Ａ社'!V27,IF('配布資料（グループ用）'!$E$50="入力完了",'Ａ社'!S27,IF('配布資料（グループ用）'!$D$50="入力完了",'Ａ社'!P27,IF('配布資料（グループ用）'!$C$50="入力完了",'Ａ社'!M27,""))))</f>
      </c>
      <c r="F27" s="428" t="s">
        <v>231</v>
      </c>
      <c r="G27" s="152">
        <f>IF('配布資料（グループ用）'!$F$50="入力完了",'Ｂ社'!T27,IF('配布資料（グループ用）'!$E$50="入力完了",'Ｂ社'!Q27,IF('配布資料（グループ用）'!$D$50="入力完了",'Ｂ社'!N27,IF('配布資料（グループ用）'!$C$50="入力完了",'Ｂ社'!K27,""))))</f>
      </c>
      <c r="H27" s="152">
        <f>IF('配布資料（グループ用）'!$F$50="入力完了",'Ｂ社'!U27,IF('配布資料（グループ用）'!$E$50="入力完了",'Ｂ社'!R27,IF('配布資料（グループ用）'!$D$50="入力完了",'Ｂ社'!O27,IF('配布資料（グループ用）'!$C$50="入力完了",'Ｂ社'!L27,""))))</f>
      </c>
      <c r="I27" s="153">
        <f>IF('配布資料（グループ用）'!$F$50="入力完了",'Ｂ社'!V27,IF('配布資料（グループ用）'!$E$50="入力完了",'Ｂ社'!S27,IF('配布資料（グループ用）'!$D$50="入力完了",'Ｂ社'!P27,IF('配布資料（グループ用）'!$C$50="入力完了",'Ｂ社'!M27,""))))</f>
      </c>
      <c r="J27" s="428" t="s">
        <v>231</v>
      </c>
      <c r="K27" s="152">
        <f>IF('配布資料（グループ用）'!$F$50="入力完了",'Ｃ社'!T27,IF('配布資料（グループ用）'!$E$50="入力完了",'Ｃ社'!Q27,IF('配布資料（グループ用）'!$D$50="入力完了",'Ｃ社'!N27,IF('配布資料（グループ用）'!$C$50="入力完了",'Ｃ社'!K27,""))))</f>
      </c>
      <c r="L27" s="152">
        <f>IF('配布資料（グループ用）'!$F$50="入力完了",'Ｃ社'!U27,IF('配布資料（グループ用）'!$E$50="入力完了",'Ｃ社'!R27,IF('配布資料（グループ用）'!$D$50="入力完了",'Ｃ社'!O27,IF('配布資料（グループ用）'!$C$50="入力完了",'Ｃ社'!L27,""))))</f>
      </c>
      <c r="M27" s="153">
        <f>IF('配布資料（グループ用）'!$F$50="入力完了",'Ｃ社'!V27,IF('配布資料（グループ用）'!$E$50="入力完了",'Ｃ社'!S27,IF('配布資料（グループ用）'!$D$50="入力完了",'Ｃ社'!P27,IF('配布資料（グループ用）'!$C$50="入力完了",'Ｃ社'!M27,""))))</f>
      </c>
      <c r="N27" s="428" t="s">
        <v>231</v>
      </c>
      <c r="O27" s="152">
        <f>IF('配布資料（グループ用）'!$F$50="入力完了",'Ｄ社'!T27,IF('配布資料（グループ用）'!$E$50="入力完了",'Ｄ社'!Q27,IF('配布資料（グループ用）'!$D$50="入力完了",'Ｄ社'!N27,IF('配布資料（グループ用）'!$C$50="入力完了",'Ｄ社'!K27,""))))</f>
      </c>
      <c r="P27" s="152">
        <f>IF('配布資料（グループ用）'!$F$50="入力完了",'Ｄ社'!U27,IF('配布資料（グループ用）'!$E$50="入力完了",'Ｄ社'!R27,IF('配布資料（グループ用）'!$D$50="入力完了",'Ｄ社'!O27,IF('配布資料（グループ用）'!$C$50="入力完了",'Ｄ社'!L27,""))))</f>
      </c>
      <c r="Q27" s="153">
        <f>IF('配布資料（グループ用）'!$F$50="入力完了",'Ｄ社'!V27,IF('配布資料（グループ用）'!$E$50="入力完了",'Ｄ社'!S27,IF('配布資料（グループ用）'!$D$50="入力完了",'Ｄ社'!P27,IF('配布資料（グループ用）'!$C$50="入力完了",'Ｄ社'!M27,""))))</f>
      </c>
    </row>
    <row r="28" spans="1:17" ht="12.75" customHeight="1">
      <c r="A28" s="131"/>
      <c r="B28" s="429" t="s">
        <v>232</v>
      </c>
      <c r="C28" s="148">
        <f>IF('配布資料（グループ用）'!$F$50="入力完了",'Ａ社'!T28,IF('配布資料（グループ用）'!$E$50="入力完了",'Ａ社'!Q28,IF('配布資料（グループ用）'!$D$50="入力完了",'Ａ社'!N28,IF('配布資料（グループ用）'!$C$50="入力完了",'Ａ社'!K28,""))))</f>
      </c>
      <c r="D28" s="148">
        <f>IF('配布資料（グループ用）'!$F$50="入力完了",'Ａ社'!U28,IF('配布資料（グループ用）'!$E$50="入力完了",'Ａ社'!R28,IF('配布資料（グループ用）'!$D$50="入力完了",'Ａ社'!O28,IF('配布資料（グループ用）'!$C$50="入力完了",'Ａ社'!L28,""))))</f>
      </c>
      <c r="E28" s="149">
        <f>IF('配布資料（グループ用）'!$F$50="入力完了",'Ａ社'!V28,IF('配布資料（グループ用）'!$E$50="入力完了",'Ａ社'!S28,IF('配布資料（グループ用）'!$D$50="入力完了",'Ａ社'!P28,IF('配布資料（グループ用）'!$C$50="入力完了",'Ａ社'!M28,""))))</f>
      </c>
      <c r="F28" s="429" t="s">
        <v>232</v>
      </c>
      <c r="G28" s="148">
        <f>IF('配布資料（グループ用）'!$F$50="入力完了",'Ｂ社'!T28,IF('配布資料（グループ用）'!$E$50="入力完了",'Ｂ社'!Q28,IF('配布資料（グループ用）'!$D$50="入力完了",'Ｂ社'!N28,IF('配布資料（グループ用）'!$C$50="入力完了",'Ｂ社'!K28,""))))</f>
      </c>
      <c r="H28" s="148">
        <f>IF('配布資料（グループ用）'!$F$50="入力完了",'Ｂ社'!U28,IF('配布資料（グループ用）'!$E$50="入力完了",'Ｂ社'!R28,IF('配布資料（グループ用）'!$D$50="入力完了",'Ｂ社'!O28,IF('配布資料（グループ用）'!$C$50="入力完了",'Ｂ社'!L28,""))))</f>
      </c>
      <c r="I28" s="149">
        <f>IF('配布資料（グループ用）'!$F$50="入力完了",'Ｂ社'!V28,IF('配布資料（グループ用）'!$E$50="入力完了",'Ｂ社'!S28,IF('配布資料（グループ用）'!$D$50="入力完了",'Ｂ社'!P28,IF('配布資料（グループ用）'!$C$50="入力完了",'Ｂ社'!M28,""))))</f>
      </c>
      <c r="J28" s="429" t="s">
        <v>232</v>
      </c>
      <c r="K28" s="148">
        <f>IF('配布資料（グループ用）'!$F$50="入力完了",'Ｃ社'!T28,IF('配布資料（グループ用）'!$E$50="入力完了",'Ｃ社'!Q28,IF('配布資料（グループ用）'!$D$50="入力完了",'Ｃ社'!N28,IF('配布資料（グループ用）'!$C$50="入力完了",'Ｃ社'!K28,""))))</f>
      </c>
      <c r="L28" s="148">
        <f>IF('配布資料（グループ用）'!$F$50="入力完了",'Ｃ社'!U28,IF('配布資料（グループ用）'!$E$50="入力完了",'Ｃ社'!R28,IF('配布資料（グループ用）'!$D$50="入力完了",'Ｃ社'!O28,IF('配布資料（グループ用）'!$C$50="入力完了",'Ｃ社'!L28,""))))</f>
      </c>
      <c r="M28" s="149">
        <f>IF('配布資料（グループ用）'!$F$50="入力完了",'Ｃ社'!V28,IF('配布資料（グループ用）'!$E$50="入力完了",'Ｃ社'!S28,IF('配布資料（グループ用）'!$D$50="入力完了",'Ｃ社'!P28,IF('配布資料（グループ用）'!$C$50="入力完了",'Ｃ社'!M28,""))))</f>
      </c>
      <c r="N28" s="429" t="s">
        <v>232</v>
      </c>
      <c r="O28" s="148">
        <f>IF('配布資料（グループ用）'!$F$50="入力完了",'Ｄ社'!T28,IF('配布資料（グループ用）'!$E$50="入力完了",'Ｄ社'!Q28,IF('配布資料（グループ用）'!$D$50="入力完了",'Ｄ社'!N28,IF('配布資料（グループ用）'!$C$50="入力完了",'Ｄ社'!K28,""))))</f>
      </c>
      <c r="P28" s="148">
        <f>IF('配布資料（グループ用）'!$F$50="入力完了",'Ｄ社'!U28,IF('配布資料（グループ用）'!$E$50="入力完了",'Ｄ社'!R28,IF('配布資料（グループ用）'!$D$50="入力完了",'Ｄ社'!O28,IF('配布資料（グループ用）'!$C$50="入力完了",'Ｄ社'!L28,""))))</f>
      </c>
      <c r="Q28" s="149">
        <f>IF('配布資料（グループ用）'!$F$50="入力完了",'Ｄ社'!V28,IF('配布資料（グループ用）'!$E$50="入力完了",'Ｄ社'!S28,IF('配布資料（グループ用）'!$D$50="入力完了",'Ｄ社'!P28,IF('配布資料（グループ用）'!$C$50="入力完了",'Ｄ社'!M28,""))))</f>
      </c>
    </row>
    <row r="29" spans="1:17" ht="12.75" customHeight="1">
      <c r="A29" s="131"/>
      <c r="B29" s="430" t="s">
        <v>233</v>
      </c>
      <c r="C29" s="154">
        <f>IF('配布資料（グループ用）'!$F$50="入力完了",'Ａ社'!T29,IF('配布資料（グループ用）'!$E$50="入力完了",'Ａ社'!Q29,IF('配布資料（グループ用）'!$D$50="入力完了",'Ａ社'!N29,IF('配布資料（グループ用）'!$C$50="入力完了",'Ａ社'!K29,""))))</f>
      </c>
      <c r="D29" s="154">
        <f>IF('配布資料（グループ用）'!$F$50="入力完了",'Ａ社'!U29,IF('配布資料（グループ用）'!$E$50="入力完了",'Ａ社'!R29,IF('配布資料（グループ用）'!$D$50="入力完了",'Ａ社'!O29,IF('配布資料（グループ用）'!$C$50="入力完了",'Ａ社'!L29,""))))</f>
      </c>
      <c r="E29" s="151">
        <f>IF('配布資料（グループ用）'!$F$50="入力完了",'Ａ社'!V29,IF('配布資料（グループ用）'!$E$50="入力完了",'Ａ社'!S29,IF('配布資料（グループ用）'!$D$50="入力完了",'Ａ社'!P29,IF('配布資料（グループ用）'!$C$50="入力完了",'Ａ社'!M29,""))))</f>
      </c>
      <c r="F29" s="430" t="s">
        <v>233</v>
      </c>
      <c r="G29" s="154">
        <f>IF('配布資料（グループ用）'!$F$50="入力完了",'Ｂ社'!T29,IF('配布資料（グループ用）'!$E$50="入力完了",'Ｂ社'!Q29,IF('配布資料（グループ用）'!$D$50="入力完了",'Ｂ社'!N29,IF('配布資料（グループ用）'!$C$50="入力完了",'Ｂ社'!K29,""))))</f>
      </c>
      <c r="H29" s="154">
        <f>IF('配布資料（グループ用）'!$F$50="入力完了",'Ｂ社'!U29,IF('配布資料（グループ用）'!$E$50="入力完了",'Ｂ社'!R29,IF('配布資料（グループ用）'!$D$50="入力完了",'Ｂ社'!O29,IF('配布資料（グループ用）'!$C$50="入力完了",'Ｂ社'!L29,""))))</f>
      </c>
      <c r="I29" s="151">
        <f>IF('配布資料（グループ用）'!$F$50="入力完了",'Ｂ社'!V29,IF('配布資料（グループ用）'!$E$50="入力完了",'Ｂ社'!S29,IF('配布資料（グループ用）'!$D$50="入力完了",'Ｂ社'!P29,IF('配布資料（グループ用）'!$C$50="入力完了",'Ｂ社'!M29,""))))</f>
      </c>
      <c r="J29" s="430" t="s">
        <v>233</v>
      </c>
      <c r="K29" s="154">
        <f>IF('配布資料（グループ用）'!$F$50="入力完了",'Ｃ社'!T29,IF('配布資料（グループ用）'!$E$50="入力完了",'Ｃ社'!Q29,IF('配布資料（グループ用）'!$D$50="入力完了",'Ｃ社'!N29,IF('配布資料（グループ用）'!$C$50="入力完了",'Ｃ社'!K29,""))))</f>
      </c>
      <c r="L29" s="154">
        <f>IF('配布資料（グループ用）'!$F$50="入力完了",'Ｃ社'!U29,IF('配布資料（グループ用）'!$E$50="入力完了",'Ｃ社'!R29,IF('配布資料（グループ用）'!$D$50="入力完了",'Ｃ社'!O29,IF('配布資料（グループ用）'!$C$50="入力完了",'Ｃ社'!L29,""))))</f>
      </c>
      <c r="M29" s="151">
        <f>IF('配布資料（グループ用）'!$F$50="入力完了",'Ｃ社'!V29,IF('配布資料（グループ用）'!$E$50="入力完了",'Ｃ社'!S29,IF('配布資料（グループ用）'!$D$50="入力完了",'Ｃ社'!P29,IF('配布資料（グループ用）'!$C$50="入力完了",'Ｃ社'!M29,""))))</f>
      </c>
      <c r="N29" s="430" t="s">
        <v>233</v>
      </c>
      <c r="O29" s="154">
        <f>IF('配布資料（グループ用）'!$F$50="入力完了",'Ｄ社'!T29,IF('配布資料（グループ用）'!$E$50="入力完了",'Ｄ社'!Q29,IF('配布資料（グループ用）'!$D$50="入力完了",'Ｄ社'!N29,IF('配布資料（グループ用）'!$C$50="入力完了",'Ｄ社'!K29,""))))</f>
      </c>
      <c r="P29" s="154">
        <f>IF('配布資料（グループ用）'!$F$50="入力完了",'Ｄ社'!U29,IF('配布資料（グループ用）'!$E$50="入力完了",'Ｄ社'!R29,IF('配布資料（グループ用）'!$D$50="入力完了",'Ｄ社'!O29,IF('配布資料（グループ用）'!$C$50="入力完了",'Ｄ社'!L29,""))))</f>
      </c>
      <c r="Q29" s="151">
        <f>IF('配布資料（グループ用）'!$F$50="入力完了",'Ｄ社'!V29,IF('配布資料（グループ用）'!$E$50="入力完了",'Ｄ社'!S29,IF('配布資料（グループ用）'!$D$50="入力完了",'Ｄ社'!P29,IF('配布資料（グループ用）'!$C$50="入力完了",'Ｄ社'!M29,""))))</f>
      </c>
    </row>
    <row r="30" spans="1:17" ht="12.75" customHeight="1">
      <c r="A30" s="131"/>
      <c r="B30" s="428" t="s">
        <v>234</v>
      </c>
      <c r="C30" s="152">
        <f>IF('配布資料（グループ用）'!$F$50="入力完了",'Ａ社'!T30,IF('配布資料（グループ用）'!$E$50="入力完了",'Ａ社'!Q30,IF('配布資料（グループ用）'!$D$50="入力完了",'Ａ社'!N30,IF('配布資料（グループ用）'!$C$50="入力完了",'Ａ社'!K30,""))))</f>
      </c>
      <c r="D30" s="152">
        <f>IF('配布資料（グループ用）'!$F$50="入力完了",'Ａ社'!U30,IF('配布資料（グループ用）'!$E$50="入力完了",'Ａ社'!R30,IF('配布資料（グループ用）'!$D$50="入力完了",'Ａ社'!O30,IF('配布資料（グループ用）'!$C$50="入力完了",'Ａ社'!L30,""))))</f>
      </c>
      <c r="E30" s="153">
        <f>IF('配布資料（グループ用）'!$F$50="入力完了",'Ａ社'!V30,IF('配布資料（グループ用）'!$E$50="入力完了",'Ａ社'!S30,IF('配布資料（グループ用）'!$D$50="入力完了",'Ａ社'!P30,IF('配布資料（グループ用）'!$C$50="入力完了",'Ａ社'!M30,""))))</f>
      </c>
      <c r="F30" s="428" t="s">
        <v>234</v>
      </c>
      <c r="G30" s="152">
        <f>IF('配布資料（グループ用）'!$F$50="入力完了",'Ｂ社'!T30,IF('配布資料（グループ用）'!$E$50="入力完了",'Ｂ社'!Q30,IF('配布資料（グループ用）'!$D$50="入力完了",'Ｂ社'!N30,IF('配布資料（グループ用）'!$C$50="入力完了",'Ｂ社'!K30,""))))</f>
      </c>
      <c r="H30" s="152">
        <f>IF('配布資料（グループ用）'!$F$50="入力完了",'Ｂ社'!U30,IF('配布資料（グループ用）'!$E$50="入力完了",'Ｂ社'!R30,IF('配布資料（グループ用）'!$D$50="入力完了",'Ｂ社'!O30,IF('配布資料（グループ用）'!$C$50="入力完了",'Ｂ社'!L30,""))))</f>
      </c>
      <c r="I30" s="153">
        <f>IF('配布資料（グループ用）'!$F$50="入力完了",'Ｂ社'!V30,IF('配布資料（グループ用）'!$E$50="入力完了",'Ｂ社'!S30,IF('配布資料（グループ用）'!$D$50="入力完了",'Ｂ社'!P30,IF('配布資料（グループ用）'!$C$50="入力完了",'Ｂ社'!M30,""))))</f>
      </c>
      <c r="J30" s="428" t="s">
        <v>234</v>
      </c>
      <c r="K30" s="152">
        <f>IF('配布資料（グループ用）'!$F$50="入力完了",'Ｃ社'!T30,IF('配布資料（グループ用）'!$E$50="入力完了",'Ｃ社'!Q30,IF('配布資料（グループ用）'!$D$50="入力完了",'Ｃ社'!N30,IF('配布資料（グループ用）'!$C$50="入力完了",'Ｃ社'!K30,""))))</f>
      </c>
      <c r="L30" s="152">
        <f>IF('配布資料（グループ用）'!$F$50="入力完了",'Ｃ社'!U30,IF('配布資料（グループ用）'!$E$50="入力完了",'Ｃ社'!R30,IF('配布資料（グループ用）'!$D$50="入力完了",'Ｃ社'!O30,IF('配布資料（グループ用）'!$C$50="入力完了",'Ｃ社'!L30,""))))</f>
      </c>
      <c r="M30" s="153">
        <f>IF('配布資料（グループ用）'!$F$50="入力完了",'Ｃ社'!V30,IF('配布資料（グループ用）'!$E$50="入力完了",'Ｃ社'!S30,IF('配布資料（グループ用）'!$D$50="入力完了",'Ｃ社'!P30,IF('配布資料（グループ用）'!$C$50="入力完了",'Ｃ社'!M30,""))))</f>
      </c>
      <c r="N30" s="428" t="s">
        <v>234</v>
      </c>
      <c r="O30" s="152">
        <f>IF('配布資料（グループ用）'!$F$50="入力完了",'Ｄ社'!T30,IF('配布資料（グループ用）'!$E$50="入力完了",'Ｄ社'!Q30,IF('配布資料（グループ用）'!$D$50="入力完了",'Ｄ社'!N30,IF('配布資料（グループ用）'!$C$50="入力完了",'Ｄ社'!K30,""))))</f>
      </c>
      <c r="P30" s="152">
        <f>IF('配布資料（グループ用）'!$F$50="入力完了",'Ｄ社'!U30,IF('配布資料（グループ用）'!$E$50="入力完了",'Ｄ社'!R30,IF('配布資料（グループ用）'!$D$50="入力完了",'Ｄ社'!O30,IF('配布資料（グループ用）'!$C$50="入力完了",'Ｄ社'!L30,""))))</f>
      </c>
      <c r="Q30" s="153">
        <f>IF('配布資料（グループ用）'!$F$50="入力完了",'Ｄ社'!V30,IF('配布資料（グループ用）'!$E$50="入力完了",'Ｄ社'!S30,IF('配布資料（グループ用）'!$D$50="入力完了",'Ｄ社'!P30,IF('配布資料（グループ用）'!$C$50="入力完了",'Ｄ社'!M30,""))))</f>
      </c>
    </row>
    <row r="31" spans="1:17" ht="12.75" customHeight="1">
      <c r="A31" s="131"/>
      <c r="B31" s="431" t="s">
        <v>235</v>
      </c>
      <c r="C31" s="155">
        <f>IF('配布資料（グループ用）'!$F$50="入力完了",'Ａ社'!T31,IF('配布資料（グループ用）'!$E$50="入力完了",'Ａ社'!Q31,IF('配布資料（グループ用）'!$D$50="入力完了",'Ａ社'!N31,IF('配布資料（グループ用）'!$C$50="入力完了",'Ａ社'!K31,""))))</f>
      </c>
      <c r="D31" s="155">
        <f>IF('配布資料（グループ用）'!$F$50="入力完了",'Ａ社'!U31,IF('配布資料（グループ用）'!$E$50="入力完了",'Ａ社'!R31,IF('配布資料（グループ用）'!$D$50="入力完了",'Ａ社'!O31,IF('配布資料（グループ用）'!$C$50="入力完了",'Ａ社'!L31,""))))</f>
      </c>
      <c r="E31" s="146">
        <f>IF('配布資料（グループ用）'!$F$50="入力完了",'Ａ社'!V31,IF('配布資料（グループ用）'!$E$50="入力完了",'Ａ社'!S31,IF('配布資料（グループ用）'!$D$50="入力完了",'Ａ社'!P31,IF('配布資料（グループ用）'!$C$50="入力完了",'Ａ社'!M31,""))))</f>
      </c>
      <c r="F31" s="431" t="s">
        <v>235</v>
      </c>
      <c r="G31" s="155">
        <f>IF('配布資料（グループ用）'!$F$50="入力完了",'Ｂ社'!T31,IF('配布資料（グループ用）'!$E$50="入力完了",'Ｂ社'!Q31,IF('配布資料（グループ用）'!$D$50="入力完了",'Ｂ社'!N31,IF('配布資料（グループ用）'!$C$50="入力完了",'Ｂ社'!K31,""))))</f>
      </c>
      <c r="H31" s="155">
        <f>IF('配布資料（グループ用）'!$F$50="入力完了",'Ｂ社'!U31,IF('配布資料（グループ用）'!$E$50="入力完了",'Ｂ社'!R31,IF('配布資料（グループ用）'!$D$50="入力完了",'Ｂ社'!O31,IF('配布資料（グループ用）'!$C$50="入力完了",'Ｂ社'!L31,""))))</f>
      </c>
      <c r="I31" s="146">
        <f>IF('配布資料（グループ用）'!$F$50="入力完了",'Ｂ社'!V31,IF('配布資料（グループ用）'!$E$50="入力完了",'Ｂ社'!S31,IF('配布資料（グループ用）'!$D$50="入力完了",'Ｂ社'!P31,IF('配布資料（グループ用）'!$C$50="入力完了",'Ｂ社'!M31,""))))</f>
      </c>
      <c r="J31" s="431" t="s">
        <v>235</v>
      </c>
      <c r="K31" s="155">
        <f>IF('配布資料（グループ用）'!$F$50="入力完了",'Ｃ社'!T31,IF('配布資料（グループ用）'!$E$50="入力完了",'Ｃ社'!Q31,IF('配布資料（グループ用）'!$D$50="入力完了",'Ｃ社'!N31,IF('配布資料（グループ用）'!$C$50="入力完了",'Ｃ社'!K31,""))))</f>
      </c>
      <c r="L31" s="155">
        <f>IF('配布資料（グループ用）'!$F$50="入力完了",'Ｃ社'!U31,IF('配布資料（グループ用）'!$E$50="入力完了",'Ｃ社'!R31,IF('配布資料（グループ用）'!$D$50="入力完了",'Ｃ社'!O31,IF('配布資料（グループ用）'!$C$50="入力完了",'Ｃ社'!L31,""))))</f>
      </c>
      <c r="M31" s="146">
        <f>IF('配布資料（グループ用）'!$F$50="入力完了",'Ｃ社'!V31,IF('配布資料（グループ用）'!$E$50="入力完了",'Ｃ社'!S31,IF('配布資料（グループ用）'!$D$50="入力完了",'Ｃ社'!P31,IF('配布資料（グループ用）'!$C$50="入力完了",'Ｃ社'!M31,""))))</f>
      </c>
      <c r="N31" s="431" t="s">
        <v>235</v>
      </c>
      <c r="O31" s="155">
        <f>IF('配布資料（グループ用）'!$F$50="入力完了",'Ｄ社'!T31,IF('配布資料（グループ用）'!$E$50="入力完了",'Ｄ社'!Q31,IF('配布資料（グループ用）'!$D$50="入力完了",'Ｄ社'!N31,IF('配布資料（グループ用）'!$C$50="入力完了",'Ｄ社'!K31,""))))</f>
      </c>
      <c r="P31" s="155">
        <f>IF('配布資料（グループ用）'!$F$50="入力完了",'Ｄ社'!U31,IF('配布資料（グループ用）'!$E$50="入力完了",'Ｄ社'!R31,IF('配布資料（グループ用）'!$D$50="入力完了",'Ｄ社'!O31,IF('配布資料（グループ用）'!$C$50="入力完了",'Ｄ社'!L31,""))))</f>
      </c>
      <c r="Q31" s="146">
        <f>IF('配布資料（グループ用）'!$F$50="入力完了",'Ｄ社'!V31,IF('配布資料（グループ用）'!$E$50="入力完了",'Ｄ社'!S31,IF('配布資料（グループ用）'!$D$50="入力完了",'Ｄ社'!P31,IF('配布資料（グループ用）'!$C$50="入力完了",'Ｄ社'!M31,""))))</f>
      </c>
    </row>
    <row r="32" spans="1:17" ht="12.75" customHeight="1">
      <c r="A32" s="131"/>
      <c r="B32" s="429" t="s">
        <v>74</v>
      </c>
      <c r="C32" s="156">
        <f>IF('配布資料（グループ用）'!$F$50="入力完了",'Ａ社'!T32,IF('配布資料（グループ用）'!$E$50="入力完了",'Ａ社'!Q32,IF('配布資料（グループ用）'!$D$50="入力完了",'Ａ社'!N32,IF('配布資料（グループ用）'!$C$50="入力完了",'Ａ社'!K32,""))))</f>
      </c>
      <c r="D32" s="156">
        <f>IF('配布資料（グループ用）'!$F$50="入力完了",'Ａ社'!U32,IF('配布資料（グループ用）'!$E$50="入力完了",'Ａ社'!R32,IF('配布資料（グループ用）'!$D$50="入力完了",'Ａ社'!O32,IF('配布資料（グループ用）'!$C$50="入力完了",'Ａ社'!L32,""))))</f>
      </c>
      <c r="E32" s="149">
        <f>IF('配布資料（グループ用）'!$F$50="入力完了",'Ａ社'!V32,IF('配布資料（グループ用）'!$E$50="入力完了",'Ａ社'!S32,IF('配布資料（グループ用）'!$D$50="入力完了",'Ａ社'!P32,IF('配布資料（グループ用）'!$C$50="入力完了",'Ａ社'!M32,""))))</f>
      </c>
      <c r="F32" s="429" t="s">
        <v>74</v>
      </c>
      <c r="G32" s="156">
        <f>IF('配布資料（グループ用）'!$F$50="入力完了",'Ｂ社'!T32,IF('配布資料（グループ用）'!$E$50="入力完了",'Ｂ社'!Q32,IF('配布資料（グループ用）'!$D$50="入力完了",'Ｂ社'!N32,IF('配布資料（グループ用）'!$C$50="入力完了",'Ｂ社'!K32,""))))</f>
      </c>
      <c r="H32" s="156">
        <f>IF('配布資料（グループ用）'!$F$50="入力完了",'Ｂ社'!U32,IF('配布資料（グループ用）'!$E$50="入力完了",'Ｂ社'!R32,IF('配布資料（グループ用）'!$D$50="入力完了",'Ｂ社'!O32,IF('配布資料（グループ用）'!$C$50="入力完了",'Ｂ社'!L32,""))))</f>
      </c>
      <c r="I32" s="149">
        <f>IF('配布資料（グループ用）'!$F$50="入力完了",'Ｂ社'!V32,IF('配布資料（グループ用）'!$E$50="入力完了",'Ｂ社'!S32,IF('配布資料（グループ用）'!$D$50="入力完了",'Ｂ社'!P32,IF('配布資料（グループ用）'!$C$50="入力完了",'Ｂ社'!M32,""))))</f>
      </c>
      <c r="J32" s="429" t="s">
        <v>74</v>
      </c>
      <c r="K32" s="156">
        <f>IF('配布資料（グループ用）'!$F$50="入力完了",'Ｃ社'!T32,IF('配布資料（グループ用）'!$E$50="入力完了",'Ｃ社'!Q32,IF('配布資料（グループ用）'!$D$50="入力完了",'Ｃ社'!N32,IF('配布資料（グループ用）'!$C$50="入力完了",'Ｃ社'!K32,""))))</f>
      </c>
      <c r="L32" s="156">
        <f>IF('配布資料（グループ用）'!$F$50="入力完了",'Ｃ社'!U32,IF('配布資料（グループ用）'!$E$50="入力完了",'Ｃ社'!R32,IF('配布資料（グループ用）'!$D$50="入力完了",'Ｃ社'!O32,IF('配布資料（グループ用）'!$C$50="入力完了",'Ｃ社'!L32,""))))</f>
      </c>
      <c r="M32" s="149">
        <f>IF('配布資料（グループ用）'!$F$50="入力完了",'Ｃ社'!V32,IF('配布資料（グループ用）'!$E$50="入力完了",'Ｃ社'!S32,IF('配布資料（グループ用）'!$D$50="入力完了",'Ｃ社'!P32,IF('配布資料（グループ用）'!$C$50="入力完了",'Ｃ社'!M32,""))))</f>
      </c>
      <c r="N32" s="429" t="s">
        <v>74</v>
      </c>
      <c r="O32" s="156">
        <f>IF('配布資料（グループ用）'!$F$50="入力完了",'Ｄ社'!T32,IF('配布資料（グループ用）'!$E$50="入力完了",'Ｄ社'!Q32,IF('配布資料（グループ用）'!$D$50="入力完了",'Ｄ社'!N32,IF('配布資料（グループ用）'!$C$50="入力完了",'Ｄ社'!K32,""))))</f>
      </c>
      <c r="P32" s="156">
        <f>IF('配布資料（グループ用）'!$F$50="入力完了",'Ｄ社'!U32,IF('配布資料（グループ用）'!$E$50="入力完了",'Ｄ社'!R32,IF('配布資料（グループ用）'!$D$50="入力完了",'Ｄ社'!O32,IF('配布資料（グループ用）'!$C$50="入力完了",'Ｄ社'!L32,""))))</f>
      </c>
      <c r="Q32" s="149">
        <f>IF('配布資料（グループ用）'!$F$50="入力完了",'Ｄ社'!V32,IF('配布資料（グループ用）'!$E$50="入力完了",'Ｄ社'!S32,IF('配布資料（グループ用）'!$D$50="入力完了",'Ｄ社'!P32,IF('配布資料（グループ用）'!$C$50="入力完了",'Ｄ社'!M32,""))))</f>
      </c>
    </row>
    <row r="33" spans="1:17" ht="12.75" customHeight="1">
      <c r="A33" s="131"/>
      <c r="B33" s="430" t="s">
        <v>236</v>
      </c>
      <c r="C33" s="154">
        <f>IF('配布資料（グループ用）'!$F$50="入力完了",'Ａ社'!T33,IF('配布資料（グループ用）'!$E$50="入力完了",'Ａ社'!Q33,IF('配布資料（グループ用）'!$D$50="入力完了",'Ａ社'!N33,IF('配布資料（グループ用）'!$C$50="入力完了",'Ａ社'!K33,""))))</f>
      </c>
      <c r="D33" s="154">
        <f>IF('配布資料（グループ用）'!$F$50="入力完了",'Ａ社'!U33,IF('配布資料（グループ用）'!$E$50="入力完了",'Ａ社'!R33,IF('配布資料（グループ用）'!$D$50="入力完了",'Ａ社'!O33,IF('配布資料（グループ用）'!$C$50="入力完了",'Ａ社'!L33,""))))</f>
      </c>
      <c r="E33" s="151">
        <f>IF('配布資料（グループ用）'!$F$50="入力完了",'Ａ社'!V33,IF('配布資料（グループ用）'!$E$50="入力完了",'Ａ社'!S33,IF('配布資料（グループ用）'!$D$50="入力完了",'Ａ社'!P33,IF('配布資料（グループ用）'!$C$50="入力完了",'Ａ社'!M33,""))))</f>
      </c>
      <c r="F33" s="430" t="s">
        <v>236</v>
      </c>
      <c r="G33" s="154">
        <f>IF('配布資料（グループ用）'!$F$50="入力完了",'Ｂ社'!T33,IF('配布資料（グループ用）'!$E$50="入力完了",'Ｂ社'!Q33,IF('配布資料（グループ用）'!$D$50="入力完了",'Ｂ社'!N33,IF('配布資料（グループ用）'!$C$50="入力完了",'Ｂ社'!K33,""))))</f>
      </c>
      <c r="H33" s="154">
        <f>IF('配布資料（グループ用）'!$F$50="入力完了",'Ｂ社'!U33,IF('配布資料（グループ用）'!$E$50="入力完了",'Ｂ社'!R33,IF('配布資料（グループ用）'!$D$50="入力完了",'Ｂ社'!O33,IF('配布資料（グループ用）'!$C$50="入力完了",'Ｂ社'!L33,""))))</f>
      </c>
      <c r="I33" s="151">
        <f>IF('配布資料（グループ用）'!$F$50="入力完了",'Ｂ社'!V33,IF('配布資料（グループ用）'!$E$50="入力完了",'Ｂ社'!S33,IF('配布資料（グループ用）'!$D$50="入力完了",'Ｂ社'!P33,IF('配布資料（グループ用）'!$C$50="入力完了",'Ｂ社'!M33,""))))</f>
      </c>
      <c r="J33" s="430" t="s">
        <v>236</v>
      </c>
      <c r="K33" s="154">
        <f>IF('配布資料（グループ用）'!$F$50="入力完了",'Ｃ社'!T33,IF('配布資料（グループ用）'!$E$50="入力完了",'Ｃ社'!Q33,IF('配布資料（グループ用）'!$D$50="入力完了",'Ｃ社'!N33,IF('配布資料（グループ用）'!$C$50="入力完了",'Ｃ社'!K33,""))))</f>
      </c>
      <c r="L33" s="154">
        <f>IF('配布資料（グループ用）'!$F$50="入力完了",'Ｃ社'!U33,IF('配布資料（グループ用）'!$E$50="入力完了",'Ｃ社'!R33,IF('配布資料（グループ用）'!$D$50="入力完了",'Ｃ社'!O33,IF('配布資料（グループ用）'!$C$50="入力完了",'Ｃ社'!L33,""))))</f>
      </c>
      <c r="M33" s="151">
        <f>IF('配布資料（グループ用）'!$F$50="入力完了",'Ｃ社'!V33,IF('配布資料（グループ用）'!$E$50="入力完了",'Ｃ社'!S33,IF('配布資料（グループ用）'!$D$50="入力完了",'Ｃ社'!P33,IF('配布資料（グループ用）'!$C$50="入力完了",'Ｃ社'!M33,""))))</f>
      </c>
      <c r="N33" s="430" t="s">
        <v>236</v>
      </c>
      <c r="O33" s="154">
        <f>IF('配布資料（グループ用）'!$F$50="入力完了",'Ｄ社'!T33,IF('配布資料（グループ用）'!$E$50="入力完了",'Ｄ社'!Q33,IF('配布資料（グループ用）'!$D$50="入力完了",'Ｄ社'!N33,IF('配布資料（グループ用）'!$C$50="入力完了",'Ｄ社'!K33,""))))</f>
      </c>
      <c r="P33" s="154">
        <f>IF('配布資料（グループ用）'!$F$50="入力完了",'Ｄ社'!U33,IF('配布資料（グループ用）'!$E$50="入力完了",'Ｄ社'!R33,IF('配布資料（グループ用）'!$D$50="入力完了",'Ｄ社'!O33,IF('配布資料（グループ用）'!$C$50="入力完了",'Ｄ社'!L33,""))))</f>
      </c>
      <c r="Q33" s="151">
        <f>IF('配布資料（グループ用）'!$F$50="入力完了",'Ｄ社'!V33,IF('配布資料（グループ用）'!$E$50="入力完了",'Ｄ社'!S33,IF('配布資料（グループ用）'!$D$50="入力完了",'Ｄ社'!P33,IF('配布資料（グループ用）'!$C$50="入力完了",'Ｄ社'!M33,""))))</f>
      </c>
    </row>
    <row r="34" spans="1:17" ht="12.75" customHeight="1">
      <c r="A34" s="131"/>
      <c r="B34" s="607" t="s">
        <v>77</v>
      </c>
      <c r="C34" s="469">
        <f>IF('配布資料（グループ用）'!$F$50="入力完了",'Ａ社'!T34,IF('配布資料（グループ用）'!$E$50="入力完了",'Ａ社'!Q34,IF('配布資料（グループ用）'!$D$50="入力完了",'Ａ社'!N34,IF('配布資料（グループ用）'!$C$50="入力完了",'Ａ社'!K34,""))))</f>
      </c>
      <c r="D34" s="469">
        <f>IF('配布資料（グループ用）'!$F$50="入力完了",'Ａ社'!U34,IF('配布資料（グループ用）'!$E$50="入力完了",'Ａ社'!R34,IF('配布資料（グループ用）'!$D$50="入力完了",'Ａ社'!O34,IF('配布資料（グループ用）'!$C$50="入力完了",'Ａ社'!L34,""))))</f>
      </c>
      <c r="E34" s="470"/>
      <c r="F34" s="607" t="s">
        <v>77</v>
      </c>
      <c r="G34" s="469">
        <f>IF('配布資料（グループ用）'!$F$50="入力完了",'Ｂ社'!T34,IF('配布資料（グループ用）'!$E$50="入力完了",'Ｂ社'!Q34,IF('配布資料（グループ用）'!$D$50="入力完了",'Ｂ社'!N34,IF('配布資料（グループ用）'!$C$50="入力完了",'Ｂ社'!K34,""))))</f>
      </c>
      <c r="H34" s="469">
        <f>IF('配布資料（グループ用）'!$F$50="入力完了",'Ｂ社'!U34,IF('配布資料（グループ用）'!$E$50="入力完了",'Ｂ社'!R34,IF('配布資料（グループ用）'!$D$50="入力完了",'Ｂ社'!O34,IF('配布資料（グループ用）'!$C$50="入力完了",'Ｂ社'!L34,""))))</f>
      </c>
      <c r="I34" s="470"/>
      <c r="J34" s="607" t="s">
        <v>77</v>
      </c>
      <c r="K34" s="469">
        <f>IF('配布資料（グループ用）'!$F$50="入力完了",'Ｃ社'!T34,IF('配布資料（グループ用）'!$E$50="入力完了",'Ｃ社'!Q34,IF('配布資料（グループ用）'!$D$50="入力完了",'Ｃ社'!N34,IF('配布資料（グループ用）'!$C$50="入力完了",'Ｃ社'!K34,""))))</f>
      </c>
      <c r="L34" s="469">
        <f>IF('配布資料（グループ用）'!$F$50="入力完了",'Ｃ社'!U34,IF('配布資料（グループ用）'!$E$50="入力完了",'Ｃ社'!R34,IF('配布資料（グループ用）'!$D$50="入力完了",'Ｃ社'!O34,IF('配布資料（グループ用）'!$C$50="入力完了",'Ｃ社'!L34,""))))</f>
      </c>
      <c r="M34" s="470"/>
      <c r="N34" s="607" t="s">
        <v>77</v>
      </c>
      <c r="O34" s="469">
        <f>IF('配布資料（グループ用）'!$F$50="入力完了",'Ｄ社'!T34,IF('配布資料（グループ用）'!$E$50="入力完了",'Ｄ社'!Q34,IF('配布資料（グループ用）'!$D$50="入力完了",'Ｄ社'!N34,IF('配布資料（グループ用）'!$C$50="入力完了",'Ｄ社'!K34,""))))</f>
      </c>
      <c r="P34" s="469">
        <f>IF('配布資料（グループ用）'!$F$50="入力完了",'Ｄ社'!U34,IF('配布資料（グループ用）'!$E$50="入力完了",'Ｄ社'!R34,IF('配布資料（グループ用）'!$D$50="入力完了",'Ｄ社'!O34,IF('配布資料（グループ用）'!$C$50="入力完了",'Ｄ社'!L34,""))))</f>
      </c>
      <c r="Q34" s="470"/>
    </row>
    <row r="35" spans="1:17" s="166" customFormat="1" ht="12.75" customHeight="1">
      <c r="A35" s="432"/>
      <c r="B35" s="608"/>
      <c r="C35" s="471">
        <f>IF('配布資料（グループ用）'!$F$50="入力完了",'Ａ社'!T35,IF('配布資料（グループ用）'!$E$50="入力完了",'Ａ社'!Q35,IF('配布資料（グループ用）'!$D$50="入力完了",'Ａ社'!N35,IF('配布資料（グループ用）'!$C$50="入力完了",'Ａ社'!K35,""))))</f>
      </c>
      <c r="D35" s="471">
        <f>IF('配布資料（グループ用）'!$F$50="入力完了",'Ａ社'!U35,IF('配布資料（グループ用）'!$E$50="入力完了",'Ａ社'!R35,IF('配布資料（グループ用）'!$D$50="入力完了",'Ａ社'!O35,IF('配布資料（グループ用）'!$C$50="入力完了",'Ａ社'!L35,""))))</f>
      </c>
      <c r="E35" s="472"/>
      <c r="F35" s="608"/>
      <c r="G35" s="471">
        <f>IF('配布資料（グループ用）'!$F$50="入力完了",'Ｂ社'!T35,IF('配布資料（グループ用）'!$E$50="入力完了",'Ｂ社'!Q35,IF('配布資料（グループ用）'!$D$50="入力完了",'Ｂ社'!N35,IF('配布資料（グループ用）'!$C$50="入力完了",'Ｂ社'!K35,""))))</f>
      </c>
      <c r="H35" s="471">
        <f>IF('配布資料（グループ用）'!$F$50="入力完了",'Ｂ社'!U35,IF('配布資料（グループ用）'!$E$50="入力完了",'Ｂ社'!R35,IF('配布資料（グループ用）'!$D$50="入力完了",'Ｂ社'!O35,IF('配布資料（グループ用）'!$C$50="入力完了",'Ｂ社'!L35,""))))</f>
      </c>
      <c r="I35" s="472"/>
      <c r="J35" s="608"/>
      <c r="K35" s="471">
        <f>IF('配布資料（グループ用）'!$F$50="入力完了",'Ｃ社'!T35,IF('配布資料（グループ用）'!$E$50="入力完了",'Ｃ社'!Q35,IF('配布資料（グループ用）'!$D$50="入力完了",'Ｃ社'!N35,IF('配布資料（グループ用）'!$C$50="入力完了",'Ｃ社'!K35,""))))</f>
      </c>
      <c r="L35" s="471">
        <f>IF('配布資料（グループ用）'!$F$50="入力完了",'Ｃ社'!U35,IF('配布資料（グループ用）'!$E$50="入力完了",'Ｃ社'!R35,IF('配布資料（グループ用）'!$D$50="入力完了",'Ｃ社'!O35,IF('配布資料（グループ用）'!$C$50="入力完了",'Ｃ社'!L35,""))))</f>
      </c>
      <c r="M35" s="472"/>
      <c r="N35" s="608"/>
      <c r="O35" s="471">
        <f>IF('配布資料（グループ用）'!$F$50="入力完了",'Ｄ社'!T35,IF('配布資料（グループ用）'!$E$50="入力完了",'Ｄ社'!Q35,IF('配布資料（グループ用）'!$D$50="入力完了",'Ｄ社'!N35,IF('配布資料（グループ用）'!$C$50="入力完了",'Ｄ社'!K35,""))))</f>
      </c>
      <c r="P35" s="471">
        <f>IF('配布資料（グループ用）'!$F$50="入力完了",'Ｄ社'!U35,IF('配布資料（グループ用）'!$E$50="入力完了",'Ｄ社'!R35,IF('配布資料（グループ用）'!$D$50="入力完了",'Ｄ社'!O35,IF('配布資料（グループ用）'!$C$50="入力完了",'Ｄ社'!L35,""))))</f>
      </c>
      <c r="Q35" s="472"/>
    </row>
    <row r="36" spans="1:17" ht="12.75" customHeight="1">
      <c r="A36" s="131"/>
      <c r="B36" s="413"/>
      <c r="C36" s="413"/>
      <c r="D36" s="413"/>
      <c r="E36" s="413"/>
      <c r="F36" s="413"/>
      <c r="G36" s="413"/>
      <c r="H36" s="413"/>
      <c r="I36" s="413"/>
      <c r="J36" s="413"/>
      <c r="K36" s="413"/>
      <c r="L36" s="413"/>
      <c r="M36" s="413"/>
      <c r="N36" s="413"/>
      <c r="O36" s="413"/>
      <c r="P36" s="413"/>
      <c r="Q36" s="413"/>
    </row>
    <row r="37" spans="1:17" ht="12.75" customHeight="1">
      <c r="A37" s="131"/>
      <c r="B37" s="603" t="s">
        <v>237</v>
      </c>
      <c r="C37" s="604"/>
      <c r="D37" s="604"/>
      <c r="E37" s="605"/>
      <c r="F37" s="603" t="s">
        <v>237</v>
      </c>
      <c r="G37" s="604"/>
      <c r="H37" s="604"/>
      <c r="I37" s="605"/>
      <c r="J37" s="603" t="s">
        <v>237</v>
      </c>
      <c r="K37" s="604"/>
      <c r="L37" s="604"/>
      <c r="M37" s="605"/>
      <c r="N37" s="603" t="s">
        <v>237</v>
      </c>
      <c r="O37" s="604"/>
      <c r="P37" s="604"/>
      <c r="Q37" s="605"/>
    </row>
    <row r="38" spans="1:17" ht="12.75" customHeight="1">
      <c r="A38" s="131"/>
      <c r="B38" s="427"/>
      <c r="C38" s="417" t="s">
        <v>179</v>
      </c>
      <c r="D38" s="418" t="s">
        <v>180</v>
      </c>
      <c r="E38" s="418" t="s">
        <v>161</v>
      </c>
      <c r="F38" s="427"/>
      <c r="G38" s="417" t="s">
        <v>179</v>
      </c>
      <c r="H38" s="418" t="s">
        <v>180</v>
      </c>
      <c r="I38" s="418" t="s">
        <v>161</v>
      </c>
      <c r="J38" s="427"/>
      <c r="K38" s="417" t="s">
        <v>179</v>
      </c>
      <c r="L38" s="418" t="s">
        <v>180</v>
      </c>
      <c r="M38" s="418" t="s">
        <v>161</v>
      </c>
      <c r="N38" s="427"/>
      <c r="O38" s="417" t="s">
        <v>179</v>
      </c>
      <c r="P38" s="418" t="s">
        <v>180</v>
      </c>
      <c r="Q38" s="418" t="s">
        <v>161</v>
      </c>
    </row>
    <row r="39" spans="1:17" ht="12.75" customHeight="1">
      <c r="A39" s="131"/>
      <c r="B39" s="428" t="s">
        <v>271</v>
      </c>
      <c r="C39" s="157">
        <f>IF('配布資料（グループ用）'!$F$50="入力完了",'Ａ社'!T39,IF('配布資料（グループ用）'!$E$50="入力完了",'Ａ社'!Q39,IF('配布資料（グループ用）'!$D$50="入力完了",'Ａ社'!N39,IF('配布資料（グループ用）'!$C$50="入力完了",'Ａ社'!K39,""))))</f>
      </c>
      <c r="D39" s="157">
        <f>IF('配布資料（グループ用）'!$F$50="入力完了",'Ａ社'!U39,IF('配布資料（グループ用）'!$E$50="入力完了",'Ａ社'!R39,IF('配布資料（グループ用）'!$D$50="入力完了",'Ａ社'!O39,IF('配布資料（グループ用）'!$C$50="入力完了",'Ａ社'!L39,""))))</f>
      </c>
      <c r="E39" s="153">
        <f>IF('配布資料（グループ用）'!$F$50="入力完了",'Ａ社'!V39,IF('配布資料（グループ用）'!$E$50="入力完了",'Ａ社'!S39,IF('配布資料（グループ用）'!$D$50="入力完了",'Ａ社'!P39,IF('配布資料（グループ用）'!$C$50="入力完了",'Ａ社'!M39,""))))</f>
      </c>
      <c r="F39" s="428" t="s">
        <v>238</v>
      </c>
      <c r="G39" s="157">
        <f>IF('配布資料（グループ用）'!$F$50="入力完了",'Ｂ社'!T39,IF('配布資料（グループ用）'!$E$50="入力完了",'Ｂ社'!Q39,IF('配布資料（グループ用）'!$D$50="入力完了",'Ｂ社'!N39,IF('配布資料（グループ用）'!$C$50="入力完了",'Ｂ社'!K39,""))))</f>
      </c>
      <c r="H39" s="157">
        <f>IF('配布資料（グループ用）'!$F$50="入力完了",'Ｂ社'!U39,IF('配布資料（グループ用）'!$E$50="入力完了",'Ｂ社'!R39,IF('配布資料（グループ用）'!$D$50="入力完了",'Ｂ社'!O39,IF('配布資料（グループ用）'!$C$50="入力完了",'Ｂ社'!L39,""))))</f>
      </c>
      <c r="I39" s="153">
        <f>IF('配布資料（グループ用）'!$F$50="入力完了",'Ｂ社'!V39,IF('配布資料（グループ用）'!$E$50="入力完了",'Ｂ社'!S39,IF('配布資料（グループ用）'!$D$50="入力完了",'Ｂ社'!P39,IF('配布資料（グループ用）'!$C$50="入力完了",'Ｂ社'!M39,""))))</f>
      </c>
      <c r="J39" s="428" t="s">
        <v>238</v>
      </c>
      <c r="K39" s="157">
        <f>IF('配布資料（グループ用）'!$F$50="入力完了",'Ｃ社'!T39,IF('配布資料（グループ用）'!$E$50="入力完了",'Ｃ社'!Q39,IF('配布資料（グループ用）'!$D$50="入力完了",'Ｃ社'!N39,IF('配布資料（グループ用）'!$C$50="入力完了",'Ｃ社'!K39,""))))</f>
      </c>
      <c r="L39" s="157">
        <f>IF('配布資料（グループ用）'!$F$50="入力完了",'Ｃ社'!U39,IF('配布資料（グループ用）'!$E$50="入力完了",'Ｃ社'!R39,IF('配布資料（グループ用）'!$D$50="入力完了",'Ｃ社'!O39,IF('配布資料（グループ用）'!$C$50="入力完了",'Ｃ社'!L39,""))))</f>
      </c>
      <c r="M39" s="153">
        <f>IF('配布資料（グループ用）'!$F$50="入力完了",'Ｃ社'!V39,IF('配布資料（グループ用）'!$E$50="入力完了",'Ｃ社'!S39,IF('配布資料（グループ用）'!$D$50="入力完了",'Ｃ社'!P39,IF('配布資料（グループ用）'!$C$50="入力完了",'Ｃ社'!M39,""))))</f>
      </c>
      <c r="N39" s="428" t="s">
        <v>238</v>
      </c>
      <c r="O39" s="157">
        <f>IF('配布資料（グループ用）'!$F$50="入力完了",'Ｄ社'!T39,IF('配布資料（グループ用）'!$E$50="入力完了",'Ｄ社'!Q39,IF('配布資料（グループ用）'!$D$50="入力完了",'Ｄ社'!N39,IF('配布資料（グループ用）'!$C$50="入力完了",'Ｄ社'!K39,""))))</f>
      </c>
      <c r="P39" s="157">
        <f>IF('配布資料（グループ用）'!$F$50="入力完了",'Ｄ社'!U39,IF('配布資料（グループ用）'!$E$50="入力完了",'Ｄ社'!R39,IF('配布資料（グループ用）'!$D$50="入力完了",'Ｄ社'!O39,IF('配布資料（グループ用）'!$C$50="入力完了",'Ｄ社'!L39,""))))</f>
      </c>
      <c r="Q39" s="153">
        <f>IF('配布資料（グループ用）'!$F$50="入力完了",'Ｄ社'!V39,IF('配布資料（グループ用）'!$E$50="入力完了",'Ｄ社'!S39,IF('配布資料（グループ用）'!$D$50="入力完了",'Ｄ社'!P39,IF('配布資料（グループ用）'!$C$50="入力完了",'Ｄ社'!M39,""))))</f>
      </c>
    </row>
    <row r="40" spans="1:17" ht="12.75" customHeight="1">
      <c r="A40" s="131"/>
      <c r="B40" s="431" t="s">
        <v>275</v>
      </c>
      <c r="C40" s="155">
        <f>IF('配布資料（グループ用）'!$F$50="入力完了",'Ａ社'!T40,IF('配布資料（グループ用）'!$E$50="入力完了",'Ａ社'!Q40,IF('配布資料（グループ用）'!$D$50="入力完了",'Ａ社'!N40,IF('配布資料（グループ用）'!$C$50="入力完了",'Ａ社'!K40,""))))</f>
      </c>
      <c r="D40" s="155">
        <f>IF('配布資料（グループ用）'!$F$50="入力完了",'Ａ社'!U40,IF('配布資料（グループ用）'!$E$50="入力完了",'Ａ社'!R40,IF('配布資料（グループ用）'!$D$50="入力完了",'Ａ社'!O40,IF('配布資料（グループ用）'!$C$50="入力完了",'Ａ社'!L40,""))))</f>
      </c>
      <c r="E40" s="146">
        <f>IF('配布資料（グループ用）'!$F$50="入力完了",'Ａ社'!V40,IF('配布資料（グループ用）'!$E$50="入力完了",'Ａ社'!S40,IF('配布資料（グループ用）'!$D$50="入力完了",'Ａ社'!P40,IF('配布資料（グループ用）'!$C$50="入力完了",'Ａ社'!M40,""))))</f>
      </c>
      <c r="F40" s="431" t="s">
        <v>239</v>
      </c>
      <c r="G40" s="155">
        <f>IF('配布資料（グループ用）'!$F$50="入力完了",'Ｂ社'!T40,IF('配布資料（グループ用）'!$E$50="入力完了",'Ｂ社'!Q40,IF('配布資料（グループ用）'!$D$50="入力完了",'Ｂ社'!N40,IF('配布資料（グループ用）'!$C$50="入力完了",'Ｂ社'!K40,""))))</f>
      </c>
      <c r="H40" s="155">
        <f>IF('配布資料（グループ用）'!$F$50="入力完了",'Ｂ社'!U40,IF('配布資料（グループ用）'!$E$50="入力完了",'Ｂ社'!R40,IF('配布資料（グループ用）'!$D$50="入力完了",'Ｂ社'!O40,IF('配布資料（グループ用）'!$C$50="入力完了",'Ｂ社'!L40,""))))</f>
      </c>
      <c r="I40" s="146">
        <f>IF('配布資料（グループ用）'!$F$50="入力完了",'Ｂ社'!V40,IF('配布資料（グループ用）'!$E$50="入力完了",'Ｂ社'!S40,IF('配布資料（グループ用）'!$D$50="入力完了",'Ｂ社'!P40,IF('配布資料（グループ用）'!$C$50="入力完了",'Ｂ社'!M40,""))))</f>
      </c>
      <c r="J40" s="431" t="s">
        <v>239</v>
      </c>
      <c r="K40" s="155">
        <f>IF('配布資料（グループ用）'!$F$50="入力完了",'Ｃ社'!T40,IF('配布資料（グループ用）'!$E$50="入力完了",'Ｃ社'!Q40,IF('配布資料（グループ用）'!$D$50="入力完了",'Ｃ社'!N40,IF('配布資料（グループ用）'!$C$50="入力完了",'Ｃ社'!K40,""))))</f>
      </c>
      <c r="L40" s="155">
        <f>IF('配布資料（グループ用）'!$F$50="入力完了",'Ｃ社'!U40,IF('配布資料（グループ用）'!$E$50="入力完了",'Ｃ社'!R40,IF('配布資料（グループ用）'!$D$50="入力完了",'Ｃ社'!O40,IF('配布資料（グループ用）'!$C$50="入力完了",'Ｃ社'!L40,""))))</f>
      </c>
      <c r="M40" s="146">
        <f>IF('配布資料（グループ用）'!$F$50="入力完了",'Ｃ社'!V40,IF('配布資料（グループ用）'!$E$50="入力完了",'Ｃ社'!S40,IF('配布資料（グループ用）'!$D$50="入力完了",'Ｃ社'!P40,IF('配布資料（グループ用）'!$C$50="入力完了",'Ｃ社'!M40,""))))</f>
      </c>
      <c r="N40" s="431" t="s">
        <v>239</v>
      </c>
      <c r="O40" s="155">
        <f>IF('配布資料（グループ用）'!$F$50="入力完了",'Ｄ社'!T40,IF('配布資料（グループ用）'!$E$50="入力完了",'Ｄ社'!Q40,IF('配布資料（グループ用）'!$D$50="入力完了",'Ｄ社'!N40,IF('配布資料（グループ用）'!$C$50="入力完了",'Ｄ社'!K40,""))))</f>
      </c>
      <c r="P40" s="155">
        <f>IF('配布資料（グループ用）'!$F$50="入力完了",'Ｄ社'!U40,IF('配布資料（グループ用）'!$E$50="入力完了",'Ｄ社'!R40,IF('配布資料（グループ用）'!$D$50="入力完了",'Ｄ社'!O40,IF('配布資料（グループ用）'!$C$50="入力完了",'Ｄ社'!L40,""))))</f>
      </c>
      <c r="Q40" s="146">
        <f>IF('配布資料（グループ用）'!$F$50="入力完了",'Ｄ社'!V40,IF('配布資料（グループ用）'!$E$50="入力完了",'Ｄ社'!S40,IF('配布資料（グループ用）'!$D$50="入力完了",'Ｄ社'!P40,IF('配布資料（グループ用）'!$C$50="入力完了",'Ｄ社'!M40,""))))</f>
      </c>
    </row>
    <row r="41" spans="1:17" ht="12.75" customHeight="1">
      <c r="A41" s="131"/>
      <c r="B41" s="429" t="s">
        <v>273</v>
      </c>
      <c r="C41" s="158">
        <f>IF('配布資料（グループ用）'!$F$50="入力完了",'Ａ社'!T41,IF('配布資料（グループ用）'!$E$50="入力完了",'Ａ社'!Q41,IF('配布資料（グループ用）'!$D$50="入力完了",'Ａ社'!N41,IF('配布資料（グループ用）'!$C$50="入力完了",'Ａ社'!K41,""))))</f>
      </c>
      <c r="D41" s="158">
        <f>IF('配布資料（グループ用）'!$F$50="入力完了",'Ａ社'!U41,IF('配布資料（グループ用）'!$E$50="入力完了",'Ａ社'!R41,IF('配布資料（グループ用）'!$D$50="入力完了",'Ａ社'!O41,IF('配布資料（グループ用）'!$C$50="入力完了",'Ａ社'!L41,""))))</f>
      </c>
      <c r="E41" s="149">
        <f>IF('配布資料（グループ用）'!$F$50="入力完了",'Ａ社'!V41,IF('配布資料（グループ用）'!$E$50="入力完了",'Ａ社'!S41,IF('配布資料（グループ用）'!$D$50="入力完了",'Ａ社'!P41,IF('配布資料（グループ用）'!$C$50="入力完了",'Ａ社'!M41,""))))</f>
      </c>
      <c r="F41" s="429" t="s">
        <v>240</v>
      </c>
      <c r="G41" s="158">
        <f>IF('配布資料（グループ用）'!$F$50="入力完了",'Ｂ社'!T41,IF('配布資料（グループ用）'!$E$50="入力完了",'Ｂ社'!Q41,IF('配布資料（グループ用）'!$D$50="入力完了",'Ｂ社'!N41,IF('配布資料（グループ用）'!$C$50="入力完了",'Ｂ社'!K41,""))))</f>
      </c>
      <c r="H41" s="158">
        <f>IF('配布資料（グループ用）'!$F$50="入力完了",'Ｂ社'!U41,IF('配布資料（グループ用）'!$E$50="入力完了",'Ｂ社'!R41,IF('配布資料（グループ用）'!$D$50="入力完了",'Ｂ社'!O41,IF('配布資料（グループ用）'!$C$50="入力完了",'Ｂ社'!L41,""))))</f>
      </c>
      <c r="I41" s="149">
        <f>IF('配布資料（グループ用）'!$F$50="入力完了",'Ｂ社'!V41,IF('配布資料（グループ用）'!$E$50="入力完了",'Ｂ社'!S41,IF('配布資料（グループ用）'!$D$50="入力完了",'Ｂ社'!P41,IF('配布資料（グループ用）'!$C$50="入力完了",'Ｂ社'!M41,""))))</f>
      </c>
      <c r="J41" s="429" t="s">
        <v>240</v>
      </c>
      <c r="K41" s="158">
        <f>IF('配布資料（グループ用）'!$F$50="入力完了",'Ｃ社'!T41,IF('配布資料（グループ用）'!$E$50="入力完了",'Ｃ社'!Q41,IF('配布資料（グループ用）'!$D$50="入力完了",'Ｃ社'!N41,IF('配布資料（グループ用）'!$C$50="入力完了",'Ｃ社'!K41,""))))</f>
      </c>
      <c r="L41" s="158">
        <f>IF('配布資料（グループ用）'!$F$50="入力完了",'Ｃ社'!U41,IF('配布資料（グループ用）'!$E$50="入力完了",'Ｃ社'!R41,IF('配布資料（グループ用）'!$D$50="入力完了",'Ｃ社'!O41,IF('配布資料（グループ用）'!$C$50="入力完了",'Ｃ社'!L41,""))))</f>
      </c>
      <c r="M41" s="149">
        <f>IF('配布資料（グループ用）'!$F$50="入力完了",'Ｃ社'!V41,IF('配布資料（グループ用）'!$E$50="入力完了",'Ｃ社'!S41,IF('配布資料（グループ用）'!$D$50="入力完了",'Ｃ社'!P41,IF('配布資料（グループ用）'!$C$50="入力完了",'Ｃ社'!M41,""))))</f>
      </c>
      <c r="N41" s="429" t="s">
        <v>240</v>
      </c>
      <c r="O41" s="158">
        <f>IF('配布資料（グループ用）'!$F$50="入力完了",'Ｄ社'!T41,IF('配布資料（グループ用）'!$E$50="入力完了",'Ｄ社'!Q41,IF('配布資料（グループ用）'!$D$50="入力完了",'Ｄ社'!N41,IF('配布資料（グループ用）'!$C$50="入力完了",'Ｄ社'!K41,""))))</f>
      </c>
      <c r="P41" s="158">
        <f>IF('配布資料（グループ用）'!$F$50="入力完了",'Ｄ社'!U41,IF('配布資料（グループ用）'!$E$50="入力完了",'Ｄ社'!R41,IF('配布資料（グループ用）'!$D$50="入力完了",'Ｄ社'!O41,IF('配布資料（グループ用）'!$C$50="入力完了",'Ｄ社'!L41,""))))</f>
      </c>
      <c r="Q41" s="149">
        <f>IF('配布資料（グループ用）'!$F$50="入力完了",'Ｄ社'!V41,IF('配布資料（グループ用）'!$E$50="入力完了",'Ｄ社'!S41,IF('配布資料（グループ用）'!$D$50="入力完了",'Ｄ社'!P41,IF('配布資料（グループ用）'!$C$50="入力完了",'Ｄ社'!M41,""))))</f>
      </c>
    </row>
    <row r="42" spans="1:17" ht="12.75" customHeight="1">
      <c r="A42" s="131"/>
      <c r="B42" s="430" t="s">
        <v>277</v>
      </c>
      <c r="C42" s="159">
        <f>IF('配布資料（グループ用）'!$F$50="入力完了",'Ａ社'!T42,IF('配布資料（グループ用）'!$E$50="入力完了",'Ａ社'!Q42,IF('配布資料（グループ用）'!$D$50="入力完了",'Ａ社'!N42,IF('配布資料（グループ用）'!$C$50="入力完了",'Ａ社'!K42,""))))</f>
      </c>
      <c r="D42" s="159">
        <f>IF('配布資料（グループ用）'!$F$50="入力完了",'Ａ社'!U42,IF('配布資料（グループ用）'!$E$50="入力完了",'Ａ社'!R42,IF('配布資料（グループ用）'!$D$50="入力完了",'Ａ社'!O42,IF('配布資料（グループ用）'!$C$50="入力完了",'Ａ社'!L42,""))))</f>
      </c>
      <c r="E42" s="151">
        <f>IF('配布資料（グループ用）'!$F$50="入力完了",'Ａ社'!V42,IF('配布資料（グループ用）'!$E$50="入力完了",'Ａ社'!S42,IF('配布資料（グループ用）'!$D$50="入力完了",'Ａ社'!P42,IF('配布資料（グループ用）'!$C$50="入力完了",'Ａ社'!M42,""))))</f>
      </c>
      <c r="F42" s="430" t="s">
        <v>241</v>
      </c>
      <c r="G42" s="159">
        <f>IF('配布資料（グループ用）'!$F$50="入力完了",'Ｂ社'!T42,IF('配布資料（グループ用）'!$E$50="入力完了",'Ｂ社'!Q42,IF('配布資料（グループ用）'!$D$50="入力完了",'Ｂ社'!N42,IF('配布資料（グループ用）'!$C$50="入力完了",'Ｂ社'!K42,""))))</f>
      </c>
      <c r="H42" s="159">
        <f>IF('配布資料（グループ用）'!$F$50="入力完了",'Ｂ社'!U42,IF('配布資料（グループ用）'!$E$50="入力完了",'Ｂ社'!R42,IF('配布資料（グループ用）'!$D$50="入力完了",'Ｂ社'!O42,IF('配布資料（グループ用）'!$C$50="入力完了",'Ｂ社'!L42,""))))</f>
      </c>
      <c r="I42" s="151">
        <f>IF('配布資料（グループ用）'!$F$50="入力完了",'Ｂ社'!V42,IF('配布資料（グループ用）'!$E$50="入力完了",'Ｂ社'!S42,IF('配布資料（グループ用）'!$D$50="入力完了",'Ｂ社'!P42,IF('配布資料（グループ用）'!$C$50="入力完了",'Ｂ社'!M42,""))))</f>
      </c>
      <c r="J42" s="430" t="s">
        <v>241</v>
      </c>
      <c r="K42" s="159">
        <f>IF('配布資料（グループ用）'!$F$50="入力完了",'Ｃ社'!T42,IF('配布資料（グループ用）'!$E$50="入力完了",'Ｃ社'!Q42,IF('配布資料（グループ用）'!$D$50="入力完了",'Ｃ社'!N42,IF('配布資料（グループ用）'!$C$50="入力完了",'Ｃ社'!K42,""))))</f>
      </c>
      <c r="L42" s="159">
        <f>IF('配布資料（グループ用）'!$F$50="入力完了",'Ｃ社'!U42,IF('配布資料（グループ用）'!$E$50="入力完了",'Ｃ社'!R42,IF('配布資料（グループ用）'!$D$50="入力完了",'Ｃ社'!O42,IF('配布資料（グループ用）'!$C$50="入力完了",'Ｃ社'!L42,""))))</f>
      </c>
      <c r="M42" s="151">
        <f>IF('配布資料（グループ用）'!$F$50="入力完了",'Ｃ社'!V42,IF('配布資料（グループ用）'!$E$50="入力完了",'Ｃ社'!S42,IF('配布資料（グループ用）'!$D$50="入力完了",'Ｃ社'!P42,IF('配布資料（グループ用）'!$C$50="入力完了",'Ｃ社'!M42,""))))</f>
      </c>
      <c r="N42" s="430" t="s">
        <v>241</v>
      </c>
      <c r="O42" s="159">
        <f>IF('配布資料（グループ用）'!$F$50="入力完了",'Ｄ社'!T42,IF('配布資料（グループ用）'!$E$50="入力完了",'Ｄ社'!Q42,IF('配布資料（グループ用）'!$D$50="入力完了",'Ｄ社'!N42,IF('配布資料（グループ用）'!$C$50="入力完了",'Ｄ社'!K42,""))))</f>
      </c>
      <c r="P42" s="159">
        <f>IF('配布資料（グループ用）'!$F$50="入力完了",'Ｄ社'!U42,IF('配布資料（グループ用）'!$E$50="入力完了",'Ｄ社'!R42,IF('配布資料（グループ用）'!$D$50="入力完了",'Ｄ社'!O42,IF('配布資料（グループ用）'!$C$50="入力完了",'Ｄ社'!L42,""))))</f>
      </c>
      <c r="Q42" s="151">
        <f>IF('配布資料（グループ用）'!$F$50="入力完了",'Ｄ社'!V42,IF('配布資料（グループ用）'!$E$50="入力完了",'Ｄ社'!S42,IF('配布資料（グループ用）'!$D$50="入力完了",'Ｄ社'!P42,IF('配布資料（グループ用）'!$C$50="入力完了",'Ｄ社'!M42,""))))</f>
      </c>
    </row>
    <row r="43" spans="1:17" ht="12.75" customHeight="1">
      <c r="A43" s="131"/>
      <c r="B43" s="413"/>
      <c r="C43" s="413"/>
      <c r="D43" s="413"/>
      <c r="E43" s="413"/>
      <c r="F43" s="413"/>
      <c r="G43" s="413"/>
      <c r="H43" s="413"/>
      <c r="I43" s="413"/>
      <c r="J43" s="413"/>
      <c r="K43" s="413"/>
      <c r="L43" s="413"/>
      <c r="M43" s="413"/>
      <c r="N43" s="413"/>
      <c r="O43" s="413"/>
      <c r="P43" s="413"/>
      <c r="Q43" s="413"/>
    </row>
    <row r="44" spans="1:17" ht="12.75" customHeight="1">
      <c r="A44" s="131"/>
      <c r="B44" s="603" t="s">
        <v>242</v>
      </c>
      <c r="C44" s="604"/>
      <c r="D44" s="604"/>
      <c r="E44" s="605"/>
      <c r="F44" s="603" t="s">
        <v>242</v>
      </c>
      <c r="G44" s="604"/>
      <c r="H44" s="604"/>
      <c r="I44" s="605"/>
      <c r="J44" s="603" t="s">
        <v>242</v>
      </c>
      <c r="K44" s="604"/>
      <c r="L44" s="604"/>
      <c r="M44" s="605"/>
      <c r="N44" s="603" t="s">
        <v>242</v>
      </c>
      <c r="O44" s="604"/>
      <c r="P44" s="604"/>
      <c r="Q44" s="605"/>
    </row>
    <row r="45" spans="1:17" ht="12.75" customHeight="1">
      <c r="A45" s="131"/>
      <c r="B45" s="427"/>
      <c r="C45" s="417" t="s">
        <v>179</v>
      </c>
      <c r="D45" s="418" t="s">
        <v>180</v>
      </c>
      <c r="E45" s="418" t="s">
        <v>161</v>
      </c>
      <c r="F45" s="427"/>
      <c r="G45" s="417" t="s">
        <v>179</v>
      </c>
      <c r="H45" s="418" t="s">
        <v>180</v>
      </c>
      <c r="I45" s="418" t="s">
        <v>161</v>
      </c>
      <c r="J45" s="427"/>
      <c r="K45" s="417" t="s">
        <v>179</v>
      </c>
      <c r="L45" s="418" t="s">
        <v>180</v>
      </c>
      <c r="M45" s="418" t="s">
        <v>161</v>
      </c>
      <c r="N45" s="427"/>
      <c r="O45" s="417" t="s">
        <v>179</v>
      </c>
      <c r="P45" s="418" t="s">
        <v>180</v>
      </c>
      <c r="Q45" s="418" t="s">
        <v>161</v>
      </c>
    </row>
    <row r="46" spans="1:17" ht="12.75" customHeight="1">
      <c r="A46" s="131"/>
      <c r="B46" s="428" t="s">
        <v>186</v>
      </c>
      <c r="C46" s="157">
        <f>IF('配布資料（グループ用）'!$F$50="入力完了",'Ａ社'!T46,IF('配布資料（グループ用）'!$E$50="入力完了",'Ａ社'!Q46,IF('配布資料（グループ用）'!$D$50="入力完了",'Ａ社'!N46,IF('配布資料（グループ用）'!$C$50="入力完了",'Ａ社'!K46,""))))</f>
      </c>
      <c r="D46" s="157">
        <f>IF('配布資料（グループ用）'!$F$50="入力完了",'Ａ社'!U46,IF('配布資料（グループ用）'!$E$50="入力完了",'Ａ社'!R46,IF('配布資料（グループ用）'!$D$50="入力完了",'Ａ社'!O46,IF('配布資料（グループ用）'!$C$50="入力完了",'Ａ社'!L46,""))))</f>
      </c>
      <c r="E46" s="153">
        <f>IF('配布資料（グループ用）'!$F$50="入力完了",'Ａ社'!V46,IF('配布資料（グループ用）'!$E$50="入力完了",'Ａ社'!S46,IF('配布資料（グループ用）'!$D$50="入力完了",'Ａ社'!P46,IF('配布資料（グループ用）'!$C$50="入力完了",'Ａ社'!M46,""))))</f>
      </c>
      <c r="F46" s="428" t="s">
        <v>186</v>
      </c>
      <c r="G46" s="157">
        <f>IF('配布資料（グループ用）'!$F$50="入力完了",'Ｂ社'!T46,IF('配布資料（グループ用）'!$E$50="入力完了",'Ｂ社'!Q46,IF('配布資料（グループ用）'!$D$50="入力完了",'Ｂ社'!N46,IF('配布資料（グループ用）'!$C$50="入力完了",'Ｂ社'!K46,""))))</f>
      </c>
      <c r="H46" s="157">
        <f>IF('配布資料（グループ用）'!$F$50="入力完了",'Ｂ社'!U46,IF('配布資料（グループ用）'!$E$50="入力完了",'Ｂ社'!R46,IF('配布資料（グループ用）'!$D$50="入力完了",'Ｂ社'!O46,IF('配布資料（グループ用）'!$C$50="入力完了",'Ｂ社'!L46,""))))</f>
      </c>
      <c r="I46" s="153">
        <f>IF('配布資料（グループ用）'!$F$50="入力完了",'Ｂ社'!V46,IF('配布資料（グループ用）'!$E$50="入力完了",'Ｂ社'!S46,IF('配布資料（グループ用）'!$D$50="入力完了",'Ｂ社'!P46,IF('配布資料（グループ用）'!$C$50="入力完了",'Ｂ社'!M46,""))))</f>
      </c>
      <c r="J46" s="428" t="s">
        <v>186</v>
      </c>
      <c r="K46" s="157">
        <f>IF('配布資料（グループ用）'!$F$50="入力完了",'Ｃ社'!T46,IF('配布資料（グループ用）'!$E$50="入力完了",'Ｃ社'!Q46,IF('配布資料（グループ用）'!$D$50="入力完了",'Ｃ社'!N46,IF('配布資料（グループ用）'!$C$50="入力完了",'Ｃ社'!K46,""))))</f>
      </c>
      <c r="L46" s="157">
        <f>IF('配布資料（グループ用）'!$F$50="入力完了",'Ｃ社'!U46,IF('配布資料（グループ用）'!$E$50="入力完了",'Ｃ社'!R46,IF('配布資料（グループ用）'!$D$50="入力完了",'Ｃ社'!O46,IF('配布資料（グループ用）'!$C$50="入力完了",'Ｃ社'!L46,""))))</f>
      </c>
      <c r="M46" s="153">
        <f>IF('配布資料（グループ用）'!$F$50="入力完了",'Ｃ社'!V46,IF('配布資料（グループ用）'!$E$50="入力完了",'Ｃ社'!S46,IF('配布資料（グループ用）'!$D$50="入力完了",'Ｃ社'!P46,IF('配布資料（グループ用）'!$C$50="入力完了",'Ｃ社'!M46,""))))</f>
      </c>
      <c r="N46" s="428" t="s">
        <v>186</v>
      </c>
      <c r="O46" s="157">
        <f>IF('配布資料（グループ用）'!$F$50="入力完了",'Ｄ社'!T46,IF('配布資料（グループ用）'!$E$50="入力完了",'Ｄ社'!Q46,IF('配布資料（グループ用）'!$D$50="入力完了",'Ｄ社'!N46,IF('配布資料（グループ用）'!$C$50="入力完了",'Ｄ社'!K46,""))))</f>
      </c>
      <c r="P46" s="157">
        <f>IF('配布資料（グループ用）'!$F$50="入力完了",'Ｄ社'!U46,IF('配布資料（グループ用）'!$E$50="入力完了",'Ｄ社'!R46,IF('配布資料（グループ用）'!$D$50="入力完了",'Ｄ社'!O46,IF('配布資料（グループ用）'!$C$50="入力完了",'Ｄ社'!L46,""))))</f>
      </c>
      <c r="Q46" s="153">
        <f>IF('配布資料（グループ用）'!$F$50="入力完了",'Ｄ社'!V46,IF('配布資料（グループ用）'!$E$50="入力完了",'Ｄ社'!S46,IF('配布資料（グループ用）'!$D$50="入力完了",'Ｄ社'!P46,IF('配布資料（グループ用）'!$C$50="入力完了",'Ｄ社'!M46,""))))</f>
      </c>
    </row>
    <row r="47" spans="1:17" ht="12.75" customHeight="1">
      <c r="A47" s="131"/>
      <c r="B47" s="431" t="s">
        <v>66</v>
      </c>
      <c r="C47" s="147">
        <f>IF('配布資料（グループ用）'!$F$50="入力完了",'Ａ社'!T47,IF('配布資料（グループ用）'!$E$50="入力完了",'Ａ社'!Q47,IF('配布資料（グループ用）'!$D$50="入力完了",'Ａ社'!N47,IF('配布資料（グループ用）'!$C$50="入力完了",'Ａ社'!K47,""))))</f>
      </c>
      <c r="D47" s="147">
        <f>IF('配布資料（グループ用）'!$F$50="入力完了",'Ａ社'!U47,IF('配布資料（グループ用）'!$E$50="入力完了",'Ａ社'!R47,IF('配布資料（グループ用）'!$D$50="入力完了",'Ａ社'!O47,IF('配布資料（グループ用）'!$C$50="入力完了",'Ａ社'!L47,""))))</f>
      </c>
      <c r="E47" s="146">
        <f>IF('配布資料（グループ用）'!$F$50="入力完了",'Ａ社'!V47,IF('配布資料（グループ用）'!$E$50="入力完了",'Ａ社'!S47,IF('配布資料（グループ用）'!$D$50="入力完了",'Ａ社'!P47,IF('配布資料（グループ用）'!$C$50="入力完了",'Ａ社'!M47,""))))</f>
      </c>
      <c r="F47" s="431" t="s">
        <v>66</v>
      </c>
      <c r="G47" s="147">
        <f>IF('配布資料（グループ用）'!$F$50="入力完了",'Ｂ社'!T47,IF('配布資料（グループ用）'!$E$50="入力完了",'Ｂ社'!Q47,IF('配布資料（グループ用）'!$D$50="入力完了",'Ｂ社'!N47,IF('配布資料（グループ用）'!$C$50="入力完了",'Ｂ社'!K47,""))))</f>
      </c>
      <c r="H47" s="147">
        <f>IF('配布資料（グループ用）'!$F$50="入力完了",'Ｂ社'!U47,IF('配布資料（グループ用）'!$E$50="入力完了",'Ｂ社'!R47,IF('配布資料（グループ用）'!$D$50="入力完了",'Ｂ社'!O47,IF('配布資料（グループ用）'!$C$50="入力完了",'Ｂ社'!L47,""))))</f>
      </c>
      <c r="I47" s="146">
        <f>IF('配布資料（グループ用）'!$F$50="入力完了",'Ｂ社'!V47,IF('配布資料（グループ用）'!$E$50="入力完了",'Ｂ社'!S47,IF('配布資料（グループ用）'!$D$50="入力完了",'Ｂ社'!P47,IF('配布資料（グループ用）'!$C$50="入力完了",'Ｂ社'!M47,""))))</f>
      </c>
      <c r="J47" s="431" t="s">
        <v>66</v>
      </c>
      <c r="K47" s="147">
        <f>IF('配布資料（グループ用）'!$F$50="入力完了",'Ｃ社'!T47,IF('配布資料（グループ用）'!$E$50="入力完了",'Ｃ社'!Q47,IF('配布資料（グループ用）'!$D$50="入力完了",'Ｃ社'!N47,IF('配布資料（グループ用）'!$C$50="入力完了",'Ｃ社'!K47,""))))</f>
      </c>
      <c r="L47" s="147">
        <f>IF('配布資料（グループ用）'!$F$50="入力完了",'Ｃ社'!U47,IF('配布資料（グループ用）'!$E$50="入力完了",'Ｃ社'!R47,IF('配布資料（グループ用）'!$D$50="入力完了",'Ｃ社'!O47,IF('配布資料（グループ用）'!$C$50="入力完了",'Ｃ社'!L47,""))))</f>
      </c>
      <c r="M47" s="146">
        <f>IF('配布資料（グループ用）'!$F$50="入力完了",'Ｃ社'!V47,IF('配布資料（グループ用）'!$E$50="入力完了",'Ｃ社'!S47,IF('配布資料（グループ用）'!$D$50="入力完了",'Ｃ社'!P47,IF('配布資料（グループ用）'!$C$50="入力完了",'Ｃ社'!M47,""))))</f>
      </c>
      <c r="N47" s="431" t="s">
        <v>66</v>
      </c>
      <c r="O47" s="147">
        <f>IF('配布資料（グループ用）'!$F$50="入力完了",'Ｄ社'!T47,IF('配布資料（グループ用）'!$E$50="入力完了",'Ｄ社'!Q47,IF('配布資料（グループ用）'!$D$50="入力完了",'Ｄ社'!N47,IF('配布資料（グループ用）'!$C$50="入力完了",'Ｄ社'!K47,""))))</f>
      </c>
      <c r="P47" s="147">
        <f>IF('配布資料（グループ用）'!$F$50="入力完了",'Ｄ社'!U47,IF('配布資料（グループ用）'!$E$50="入力完了",'Ｄ社'!R47,IF('配布資料（グループ用）'!$D$50="入力完了",'Ｄ社'!O47,IF('配布資料（グループ用）'!$C$50="入力完了",'Ｄ社'!L47,""))))</f>
      </c>
      <c r="Q47" s="146">
        <f>IF('配布資料（グループ用）'!$F$50="入力完了",'Ｄ社'!V47,IF('配布資料（グループ用）'!$E$50="入力完了",'Ｄ社'!S47,IF('配布資料（グループ用）'!$D$50="入力完了",'Ｄ社'!P47,IF('配布資料（グループ用）'!$C$50="入力完了",'Ｄ社'!M47,""))))</f>
      </c>
    </row>
    <row r="48" spans="1:17" ht="12.75" customHeight="1">
      <c r="A48" s="131"/>
      <c r="B48" s="433" t="s">
        <v>187</v>
      </c>
      <c r="C48" s="160">
        <f>IF('配布資料（グループ用）'!$F$50="入力完了",'Ａ社'!T48,IF('配布資料（グループ用）'!$E$50="入力完了",'Ａ社'!Q48,IF('配布資料（グループ用）'!$D$50="入力完了",'Ａ社'!N48,IF('配布資料（グループ用）'!$C$50="入力完了",'Ａ社'!K48,""))))</f>
      </c>
      <c r="D48" s="160">
        <f>IF('配布資料（グループ用）'!$F$50="入力完了",'Ａ社'!U48,IF('配布資料（グループ用）'!$E$50="入力完了",'Ａ社'!R48,IF('配布資料（グループ用）'!$D$50="入力完了",'Ａ社'!O48,IF('配布資料（グループ用）'!$C$50="入力完了",'Ａ社'!L48,""))))</f>
      </c>
      <c r="E48" s="161">
        <f>IF('配布資料（グループ用）'!$F$50="入力完了",'Ａ社'!V48,IF('配布資料（グループ用）'!$E$50="入力完了",'Ａ社'!S48,IF('配布資料（グループ用）'!$D$50="入力完了",'Ａ社'!P48,IF('配布資料（グループ用）'!$C$50="入力完了",'Ａ社'!M48,""))))</f>
      </c>
      <c r="F48" s="433" t="s">
        <v>187</v>
      </c>
      <c r="G48" s="160">
        <f>IF('配布資料（グループ用）'!$F$50="入力完了",'Ｂ社'!T48,IF('配布資料（グループ用）'!$E$50="入力完了",'Ｂ社'!Q48,IF('配布資料（グループ用）'!$D$50="入力完了",'Ｂ社'!N48,IF('配布資料（グループ用）'!$C$50="入力完了",'Ｂ社'!K48,""))))</f>
      </c>
      <c r="H48" s="160">
        <f>IF('配布資料（グループ用）'!$F$50="入力完了",'Ｂ社'!U48,IF('配布資料（グループ用）'!$E$50="入力完了",'Ｂ社'!R48,IF('配布資料（グループ用）'!$D$50="入力完了",'Ｂ社'!O48,IF('配布資料（グループ用）'!$C$50="入力完了",'Ｂ社'!L48,""))))</f>
      </c>
      <c r="I48" s="161">
        <f>IF('配布資料（グループ用）'!$F$50="入力完了",'Ｂ社'!V48,IF('配布資料（グループ用）'!$E$50="入力完了",'Ｂ社'!S48,IF('配布資料（グループ用）'!$D$50="入力完了",'Ｂ社'!P48,IF('配布資料（グループ用）'!$C$50="入力完了",'Ｂ社'!M48,""))))</f>
      </c>
      <c r="J48" s="433" t="s">
        <v>187</v>
      </c>
      <c r="K48" s="160">
        <f>IF('配布資料（グループ用）'!$F$50="入力完了",'Ｃ社'!T48,IF('配布資料（グループ用）'!$E$50="入力完了",'Ｃ社'!Q48,IF('配布資料（グループ用）'!$D$50="入力完了",'Ｃ社'!N48,IF('配布資料（グループ用）'!$C$50="入力完了",'Ｃ社'!K48,""))))</f>
      </c>
      <c r="L48" s="160">
        <f>IF('配布資料（グループ用）'!$F$50="入力完了",'Ｃ社'!U48,IF('配布資料（グループ用）'!$E$50="入力完了",'Ｃ社'!R48,IF('配布資料（グループ用）'!$D$50="入力完了",'Ｃ社'!O48,IF('配布資料（グループ用）'!$C$50="入力完了",'Ｃ社'!L48,""))))</f>
      </c>
      <c r="M48" s="161">
        <f>IF('配布資料（グループ用）'!$F$50="入力完了",'Ｃ社'!V48,IF('配布資料（グループ用）'!$E$50="入力完了",'Ｃ社'!S48,IF('配布資料（グループ用）'!$D$50="入力完了",'Ｃ社'!P48,IF('配布資料（グループ用）'!$C$50="入力完了",'Ｃ社'!M48,""))))</f>
      </c>
      <c r="N48" s="433" t="s">
        <v>187</v>
      </c>
      <c r="O48" s="160">
        <f>IF('配布資料（グループ用）'!$F$50="入力完了",'Ｄ社'!T48,IF('配布資料（グループ用）'!$E$50="入力完了",'Ｄ社'!Q48,IF('配布資料（グループ用）'!$D$50="入力完了",'Ｄ社'!N48,IF('配布資料（グループ用）'!$C$50="入力完了",'Ｄ社'!K48,""))))</f>
      </c>
      <c r="P48" s="160">
        <f>IF('配布資料（グループ用）'!$F$50="入力完了",'Ｄ社'!U48,IF('配布資料（グループ用）'!$E$50="入力完了",'Ｄ社'!R48,IF('配布資料（グループ用）'!$D$50="入力完了",'Ｄ社'!O48,IF('配布資料（グループ用）'!$C$50="入力完了",'Ｄ社'!L48,""))))</f>
      </c>
      <c r="Q48" s="161">
        <f>IF('配布資料（グループ用）'!$F$50="入力完了",'Ｄ社'!V48,IF('配布資料（グループ用）'!$E$50="入力完了",'Ｄ社'!S48,IF('配布資料（グループ用）'!$D$50="入力完了",'Ｄ社'!P48,IF('配布資料（グループ用）'!$C$50="入力完了",'Ｄ社'!M48,""))))</f>
      </c>
    </row>
    <row r="49" spans="1:17" ht="12.75" customHeight="1">
      <c r="A49" s="131"/>
      <c r="B49" s="430" t="s">
        <v>188</v>
      </c>
      <c r="C49" s="162">
        <f>IF('配布資料（グループ用）'!$F$50="入力完了",'Ａ社'!T49,IF('配布資料（グループ用）'!$E$50="入力完了",'Ａ社'!Q49,IF('配布資料（グループ用）'!$D$50="入力完了",'Ａ社'!N49,IF('配布資料（グループ用）'!$C$50="入力完了",'Ａ社'!K49,""))))</f>
      </c>
      <c r="D49" s="162">
        <f>IF('配布資料（グループ用）'!$F$50="入力完了",'Ａ社'!U49,IF('配布資料（グループ用）'!$E$50="入力完了",'Ａ社'!R49,IF('配布資料（グループ用）'!$D$50="入力完了",'Ａ社'!O49,IF('配布資料（グループ用）'!$C$50="入力完了",'Ａ社'!L49,""))))</f>
      </c>
      <c r="E49" s="163">
        <f>IF('配布資料（グループ用）'!$F$50="入力完了",'Ａ社'!V49,IF('配布資料（グループ用）'!$E$50="入力完了",'Ａ社'!S49,IF('配布資料（グループ用）'!$D$50="入力完了",'Ａ社'!P49,IF('配布資料（グループ用）'!$C$50="入力完了",'Ａ社'!M49,""))))</f>
      </c>
      <c r="F49" s="430" t="s">
        <v>188</v>
      </c>
      <c r="G49" s="162">
        <f>IF('配布資料（グループ用）'!$F$50="入力完了",'Ｂ社'!T49,IF('配布資料（グループ用）'!$E$50="入力完了",'Ｂ社'!Q49,IF('配布資料（グループ用）'!$D$50="入力完了",'Ｂ社'!N49,IF('配布資料（グループ用）'!$C$50="入力完了",'Ｂ社'!K49,""))))</f>
      </c>
      <c r="H49" s="162">
        <f>IF('配布資料（グループ用）'!$F$50="入力完了",'Ｂ社'!U49,IF('配布資料（グループ用）'!$E$50="入力完了",'Ｂ社'!R49,IF('配布資料（グループ用）'!$D$50="入力完了",'Ｂ社'!O49,IF('配布資料（グループ用）'!$C$50="入力完了",'Ｂ社'!L49,""))))</f>
      </c>
      <c r="I49" s="163">
        <f>IF('配布資料（グループ用）'!$F$50="入力完了",'Ｂ社'!V49,IF('配布資料（グループ用）'!$E$50="入力完了",'Ｂ社'!S49,IF('配布資料（グループ用）'!$D$50="入力完了",'Ｂ社'!P49,IF('配布資料（グループ用）'!$C$50="入力完了",'Ｂ社'!M49,""))))</f>
      </c>
      <c r="J49" s="430" t="s">
        <v>188</v>
      </c>
      <c r="K49" s="162">
        <f>IF('配布資料（グループ用）'!$F$50="入力完了",'Ｃ社'!T49,IF('配布資料（グループ用）'!$E$50="入力完了",'Ｃ社'!Q49,IF('配布資料（グループ用）'!$D$50="入力完了",'Ｃ社'!N49,IF('配布資料（グループ用）'!$C$50="入力完了",'Ｃ社'!K49,""))))</f>
      </c>
      <c r="L49" s="162">
        <f>IF('配布資料（グループ用）'!$F$50="入力完了",'Ｃ社'!U49,IF('配布資料（グループ用）'!$E$50="入力完了",'Ｃ社'!R49,IF('配布資料（グループ用）'!$D$50="入力完了",'Ｃ社'!O49,IF('配布資料（グループ用）'!$C$50="入力完了",'Ｃ社'!L49,""))))</f>
      </c>
      <c r="M49" s="163">
        <f>IF('配布資料（グループ用）'!$F$50="入力完了",'Ｃ社'!V49,IF('配布資料（グループ用）'!$E$50="入力完了",'Ｃ社'!S49,IF('配布資料（グループ用）'!$D$50="入力完了",'Ｃ社'!P49,IF('配布資料（グループ用）'!$C$50="入力完了",'Ｃ社'!M49,""))))</f>
      </c>
      <c r="N49" s="430" t="s">
        <v>188</v>
      </c>
      <c r="O49" s="162">
        <f>IF('配布資料（グループ用）'!$F$50="入力完了",'Ｄ社'!T49,IF('配布資料（グループ用）'!$E$50="入力完了",'Ｄ社'!Q49,IF('配布資料（グループ用）'!$D$50="入力完了",'Ｄ社'!N49,IF('配布資料（グループ用）'!$C$50="入力完了",'Ｄ社'!K49,""))))</f>
      </c>
      <c r="P49" s="162">
        <f>IF('配布資料（グループ用）'!$F$50="入力完了",'Ｄ社'!U49,IF('配布資料（グループ用）'!$E$50="入力完了",'Ｄ社'!R49,IF('配布資料（グループ用）'!$D$50="入力完了",'Ｄ社'!O49,IF('配布資料（グループ用）'!$C$50="入力完了",'Ｄ社'!L49,""))))</f>
      </c>
      <c r="Q49" s="163">
        <f>IF('配布資料（グループ用）'!$F$50="入力完了",'Ｄ社'!V49,IF('配布資料（グループ用）'!$E$50="入力完了",'Ｄ社'!S49,IF('配布資料（グループ用）'!$D$50="入力完了",'Ｄ社'!P49,IF('配布資料（グループ用）'!$C$50="入力完了",'Ｄ社'!M49,""))))</f>
      </c>
    </row>
    <row r="50" spans="1:17" ht="12.75" customHeight="1">
      <c r="A50" s="131"/>
      <c r="B50" s="430" t="s">
        <v>189</v>
      </c>
      <c r="C50" s="154">
        <f>IF('配布資料（グループ用）'!$F$50="入力完了",'Ａ社'!T50,IF('配布資料（グループ用）'!$E$50="入力完了",'Ａ社'!Q50,IF('配布資料（グループ用）'!$D$50="入力完了",'Ａ社'!N50,IF('配布資料（グループ用）'!$C$50="入力完了",'Ａ社'!K50,""))))</f>
      </c>
      <c r="D50" s="154">
        <f>IF('配布資料（グループ用）'!$F$50="入力完了",'Ａ社'!U50,IF('配布資料（グループ用）'!$E$50="入力完了",'Ａ社'!R50,IF('配布資料（グループ用）'!$D$50="入力完了",'Ａ社'!O50,IF('配布資料（グループ用）'!$C$50="入力完了",'Ａ社'!L50,""))))</f>
      </c>
      <c r="E50" s="151">
        <f>IF('配布資料（グループ用）'!$F$50="入力完了",'Ａ社'!V50,IF('配布資料（グループ用）'!$E$50="入力完了",'Ａ社'!S50,IF('配布資料（グループ用）'!$D$50="入力完了",'Ａ社'!P50,IF('配布資料（グループ用）'!$C$50="入力完了",'Ａ社'!M50,""))))</f>
      </c>
      <c r="F50" s="430" t="s">
        <v>189</v>
      </c>
      <c r="G50" s="154">
        <f>IF('配布資料（グループ用）'!$F$50="入力完了",'Ｂ社'!T50,IF('配布資料（グループ用）'!$E$50="入力完了",'Ｂ社'!Q50,IF('配布資料（グループ用）'!$D$50="入力完了",'Ｂ社'!N50,IF('配布資料（グループ用）'!$C$50="入力完了",'Ｂ社'!K50,""))))</f>
      </c>
      <c r="H50" s="154">
        <f>IF('配布資料（グループ用）'!$F$50="入力完了",'Ｂ社'!U50,IF('配布資料（グループ用）'!$E$50="入力完了",'Ｂ社'!R50,IF('配布資料（グループ用）'!$D$50="入力完了",'Ｂ社'!O50,IF('配布資料（グループ用）'!$C$50="入力完了",'Ｂ社'!L50,""))))</f>
      </c>
      <c r="I50" s="151">
        <f>IF('配布資料（グループ用）'!$F$50="入力完了",'Ｂ社'!V50,IF('配布資料（グループ用）'!$E$50="入力完了",'Ｂ社'!S50,IF('配布資料（グループ用）'!$D$50="入力完了",'Ｂ社'!P50,IF('配布資料（グループ用）'!$C$50="入力完了",'Ｂ社'!M50,""))))</f>
      </c>
      <c r="J50" s="430" t="s">
        <v>189</v>
      </c>
      <c r="K50" s="154">
        <f>IF('配布資料（グループ用）'!$F$50="入力完了",'Ｃ社'!T50,IF('配布資料（グループ用）'!$E$50="入力完了",'Ｃ社'!Q50,IF('配布資料（グループ用）'!$D$50="入力完了",'Ｃ社'!N50,IF('配布資料（グループ用）'!$C$50="入力完了",'Ｃ社'!K50,""))))</f>
      </c>
      <c r="L50" s="154">
        <f>IF('配布資料（グループ用）'!$F$50="入力完了",'Ｃ社'!U50,IF('配布資料（グループ用）'!$E$50="入力完了",'Ｃ社'!R50,IF('配布資料（グループ用）'!$D$50="入力完了",'Ｃ社'!O50,IF('配布資料（グループ用）'!$C$50="入力完了",'Ｃ社'!L50,""))))</f>
      </c>
      <c r="M50" s="151">
        <f>IF('配布資料（グループ用）'!$F$50="入力完了",'Ｃ社'!V50,IF('配布資料（グループ用）'!$E$50="入力完了",'Ｃ社'!S50,IF('配布資料（グループ用）'!$D$50="入力完了",'Ｃ社'!P50,IF('配布資料（グループ用）'!$C$50="入力完了",'Ｃ社'!M50,""))))</f>
      </c>
      <c r="N50" s="430" t="s">
        <v>189</v>
      </c>
      <c r="O50" s="154">
        <f>IF('配布資料（グループ用）'!$F$50="入力完了",'Ｄ社'!T50,IF('配布資料（グループ用）'!$E$50="入力完了",'Ｄ社'!Q50,IF('配布資料（グループ用）'!$D$50="入力完了",'Ｄ社'!N50,IF('配布資料（グループ用）'!$C$50="入力完了",'Ｄ社'!K50,""))))</f>
      </c>
      <c r="P50" s="154">
        <f>IF('配布資料（グループ用）'!$F$50="入力完了",'Ｄ社'!U50,IF('配布資料（グループ用）'!$E$50="入力完了",'Ｄ社'!R50,IF('配布資料（グループ用）'!$D$50="入力完了",'Ｄ社'!O50,IF('配布資料（グループ用）'!$C$50="入力完了",'Ｄ社'!L50,""))))</f>
      </c>
      <c r="Q50" s="151">
        <f>IF('配布資料（グループ用）'!$F$50="入力完了",'Ｄ社'!V50,IF('配布資料（グループ用）'!$E$50="入力完了",'Ｄ社'!S50,IF('配布資料（グループ用）'!$D$50="入力完了",'Ｄ社'!P50,IF('配布資料（グループ用）'!$C$50="入力完了",'Ｄ社'!M50,""))))</f>
      </c>
    </row>
    <row r="51" spans="1:17" ht="12.75" customHeight="1">
      <c r="A51" s="131"/>
      <c r="B51" s="426" t="s">
        <v>77</v>
      </c>
      <c r="C51" s="473">
        <f>IF('配布資料（グループ用）'!$F$50="入力完了",'Ａ社'!T51,IF('配布資料（グループ用）'!$E$50="入力完了",'Ａ社'!Q51,IF('配布資料（グループ用）'!$D$50="入力完了",'Ａ社'!N51,IF('配布資料（グループ用）'!$C$50="入力完了",'Ａ社'!K51,""))))</f>
      </c>
      <c r="D51" s="473">
        <f>IF('配布資料（グループ用）'!$F$50="入力完了",'Ａ社'!U51,IF('配布資料（グループ用）'!$E$50="入力完了",'Ａ社'!R51,IF('配布資料（グループ用）'!$D$50="入力完了",'Ａ社'!O51,IF('配布資料（グループ用）'!$C$50="入力完了",'Ａ社'!L51,""))))</f>
      </c>
      <c r="E51" s="474"/>
      <c r="F51" s="426" t="s">
        <v>77</v>
      </c>
      <c r="G51" s="473">
        <f>IF('配布資料（グループ用）'!$F$50="入力完了",'Ｂ社'!T51,IF('配布資料（グループ用）'!$E$50="入力完了",'Ｂ社'!Q51,IF('配布資料（グループ用）'!$D$50="入力完了",'Ｂ社'!N51,IF('配布資料（グループ用）'!$C$50="入力完了",'Ｂ社'!K51,""))))</f>
      </c>
      <c r="H51" s="473">
        <f>IF('配布資料（グループ用）'!$F$50="入力完了",'Ｂ社'!U51,IF('配布資料（グループ用）'!$E$50="入力完了",'Ｂ社'!R51,IF('配布資料（グループ用）'!$D$50="入力完了",'Ｂ社'!O51,IF('配布資料（グループ用）'!$C$50="入力完了",'Ｂ社'!L51,""))))</f>
      </c>
      <c r="I51" s="474"/>
      <c r="J51" s="426" t="s">
        <v>77</v>
      </c>
      <c r="K51" s="473">
        <f>IF('配布資料（グループ用）'!$F$50="入力完了",'Ｃ社'!T51,IF('配布資料（グループ用）'!$E$50="入力完了",'Ｃ社'!Q51,IF('配布資料（グループ用）'!$D$50="入力完了",'Ｃ社'!N51,IF('配布資料（グループ用）'!$C$50="入力完了",'Ｃ社'!K51,""))))</f>
      </c>
      <c r="L51" s="473">
        <f>IF('配布資料（グループ用）'!$F$50="入力完了",'Ｃ社'!U51,IF('配布資料（グループ用）'!$E$50="入力完了",'Ｃ社'!R51,IF('配布資料（グループ用）'!$D$50="入力完了",'Ｃ社'!O51,IF('配布資料（グループ用）'!$C$50="入力完了",'Ｃ社'!L51,""))))</f>
      </c>
      <c r="M51" s="474"/>
      <c r="N51" s="426" t="s">
        <v>77</v>
      </c>
      <c r="O51" s="473">
        <f>IF('配布資料（グループ用）'!$F$50="入力完了",'Ｄ社'!T51,IF('配布資料（グループ用）'!$E$50="入力完了",'Ｄ社'!Q51,IF('配布資料（グループ用）'!$D$50="入力完了",'Ｄ社'!N51,IF('配布資料（グループ用）'!$C$50="入力完了",'Ｄ社'!K51,""))))</f>
      </c>
      <c r="P51" s="473">
        <f>IF('配布資料（グループ用）'!$F$50="入力完了",'Ｄ社'!U51,IF('配布資料（グループ用）'!$E$50="入力完了",'Ｄ社'!R51,IF('配布資料（グループ用）'!$D$50="入力完了",'Ｄ社'!O51,IF('配布資料（グループ用）'!$C$50="入力完了",'Ｄ社'!L51,""))))</f>
      </c>
      <c r="Q51" s="474"/>
    </row>
    <row r="52" spans="1:17" ht="12.75" customHeight="1">
      <c r="A52" s="131"/>
      <c r="B52" s="413"/>
      <c r="C52" s="413"/>
      <c r="D52" s="413"/>
      <c r="E52" s="413"/>
      <c r="F52" s="413"/>
      <c r="G52" s="413"/>
      <c r="H52" s="413"/>
      <c r="I52" s="413"/>
      <c r="J52" s="413"/>
      <c r="K52" s="413"/>
      <c r="L52" s="413"/>
      <c r="M52" s="413"/>
      <c r="N52" s="413"/>
      <c r="O52" s="413"/>
      <c r="P52" s="413"/>
      <c r="Q52" s="413"/>
    </row>
    <row r="53" spans="1:17" ht="12.75" customHeight="1">
      <c r="A53" s="131"/>
      <c r="B53" s="603" t="s">
        <v>243</v>
      </c>
      <c r="C53" s="604"/>
      <c r="D53" s="604"/>
      <c r="E53" s="605"/>
      <c r="F53" s="603" t="s">
        <v>243</v>
      </c>
      <c r="G53" s="604"/>
      <c r="H53" s="604"/>
      <c r="I53" s="605"/>
      <c r="J53" s="603" t="s">
        <v>243</v>
      </c>
      <c r="K53" s="604"/>
      <c r="L53" s="604"/>
      <c r="M53" s="605"/>
      <c r="N53" s="603" t="s">
        <v>243</v>
      </c>
      <c r="O53" s="604"/>
      <c r="P53" s="604"/>
      <c r="Q53" s="605"/>
    </row>
    <row r="54" spans="1:17" ht="12.75" customHeight="1">
      <c r="A54" s="131"/>
      <c r="B54" s="427"/>
      <c r="C54" s="417" t="s">
        <v>179</v>
      </c>
      <c r="D54" s="418" t="s">
        <v>180</v>
      </c>
      <c r="E54" s="418" t="s">
        <v>161</v>
      </c>
      <c r="F54" s="427"/>
      <c r="G54" s="417" t="s">
        <v>179</v>
      </c>
      <c r="H54" s="418" t="s">
        <v>180</v>
      </c>
      <c r="I54" s="418" t="s">
        <v>161</v>
      </c>
      <c r="J54" s="427"/>
      <c r="K54" s="417" t="s">
        <v>179</v>
      </c>
      <c r="L54" s="418" t="s">
        <v>180</v>
      </c>
      <c r="M54" s="418" t="s">
        <v>161</v>
      </c>
      <c r="N54" s="427"/>
      <c r="O54" s="417" t="s">
        <v>179</v>
      </c>
      <c r="P54" s="418" t="s">
        <v>180</v>
      </c>
      <c r="Q54" s="418" t="s">
        <v>161</v>
      </c>
    </row>
    <row r="55" spans="1:17" ht="12.75" customHeight="1">
      <c r="A55" s="131"/>
      <c r="B55" s="428" t="s">
        <v>244</v>
      </c>
      <c r="C55" s="157">
        <f>IF('配布資料（グループ用）'!$F$50="入力完了",'Ａ社'!T55,IF('配布資料（グループ用）'!$E$50="入力完了",'Ａ社'!Q55,IF('配布資料（グループ用）'!$D$50="入力完了",'Ａ社'!N55,IF('配布資料（グループ用）'!$C$50="入力完了",'Ａ社'!K55,""))))</f>
      </c>
      <c r="D55" s="157">
        <f>IF('配布資料（グループ用）'!$F$50="入力完了",'Ａ社'!U55,IF('配布資料（グループ用）'!$E$50="入力完了",'Ａ社'!R55,IF('配布資料（グループ用）'!$D$50="入力完了",'Ａ社'!O55,IF('配布資料（グループ用）'!$C$50="入力完了",'Ａ社'!L55,""))))</f>
      </c>
      <c r="E55" s="153">
        <f>IF('配布資料（グループ用）'!$F$50="入力完了",'Ａ社'!V55,IF('配布資料（グループ用）'!$E$50="入力完了",'Ａ社'!S55,IF('配布資料（グループ用）'!$D$50="入力完了",'Ａ社'!P55,IF('配布資料（グループ用）'!$C$50="入力完了",'Ａ社'!M55,""))))</f>
      </c>
      <c r="F55" s="428" t="s">
        <v>244</v>
      </c>
      <c r="G55" s="157">
        <f>IF('配布資料（グループ用）'!$F$50="入力完了",'Ｂ社'!T55,IF('配布資料（グループ用）'!$E$50="入力完了",'Ｂ社'!Q55,IF('配布資料（グループ用）'!$D$50="入力完了",'Ｂ社'!N55,IF('配布資料（グループ用）'!$C$50="入力完了",'Ｂ社'!K55,""))))</f>
      </c>
      <c r="H55" s="157">
        <f>IF('配布資料（グループ用）'!$F$50="入力完了",'Ｂ社'!U55,IF('配布資料（グループ用）'!$E$50="入力完了",'Ｂ社'!R55,IF('配布資料（グループ用）'!$D$50="入力完了",'Ｂ社'!O55,IF('配布資料（グループ用）'!$C$50="入力完了",'Ｂ社'!L55,""))))</f>
      </c>
      <c r="I55" s="153">
        <f>IF('配布資料（グループ用）'!$F$50="入力完了",'Ｂ社'!V55,IF('配布資料（グループ用）'!$E$50="入力完了",'Ｂ社'!S55,IF('配布資料（グループ用）'!$D$50="入力完了",'Ｂ社'!P55,IF('配布資料（グループ用）'!$C$50="入力完了",'Ｂ社'!M55,""))))</f>
      </c>
      <c r="J55" s="428" t="s">
        <v>244</v>
      </c>
      <c r="K55" s="157">
        <f>IF('配布資料（グループ用）'!$F$50="入力完了",'Ｃ社'!T55,IF('配布資料（グループ用）'!$E$50="入力完了",'Ｃ社'!Q55,IF('配布資料（グループ用）'!$D$50="入力完了",'Ｃ社'!N55,IF('配布資料（グループ用）'!$C$50="入力完了",'Ｃ社'!K55,""))))</f>
      </c>
      <c r="L55" s="157">
        <f>IF('配布資料（グループ用）'!$F$50="入力完了",'Ｃ社'!U55,IF('配布資料（グループ用）'!$E$50="入力完了",'Ｃ社'!R55,IF('配布資料（グループ用）'!$D$50="入力完了",'Ｃ社'!O55,IF('配布資料（グループ用）'!$C$50="入力完了",'Ｃ社'!L55,""))))</f>
      </c>
      <c r="M55" s="153">
        <f>IF('配布資料（グループ用）'!$F$50="入力完了",'Ｃ社'!V55,IF('配布資料（グループ用）'!$E$50="入力完了",'Ｃ社'!S55,IF('配布資料（グループ用）'!$D$50="入力完了",'Ｃ社'!P55,IF('配布資料（グループ用）'!$C$50="入力完了",'Ｃ社'!M55,""))))</f>
      </c>
      <c r="N55" s="428" t="s">
        <v>244</v>
      </c>
      <c r="O55" s="157">
        <f>IF('配布資料（グループ用）'!$F$50="入力完了",'Ｄ社'!T55,IF('配布資料（グループ用）'!$E$50="入力完了",'Ｄ社'!Q55,IF('配布資料（グループ用）'!$D$50="入力完了",'Ｄ社'!N55,IF('配布資料（グループ用）'!$C$50="入力完了",'Ｄ社'!K55,""))))</f>
      </c>
      <c r="P55" s="157">
        <f>IF('配布資料（グループ用）'!$F$50="入力完了",'Ｄ社'!U55,IF('配布資料（グループ用）'!$E$50="入力完了",'Ｄ社'!R55,IF('配布資料（グループ用）'!$D$50="入力完了",'Ｄ社'!O55,IF('配布資料（グループ用）'!$C$50="入力完了",'Ｄ社'!L55,""))))</f>
      </c>
      <c r="Q55" s="153">
        <f>IF('配布資料（グループ用）'!$F$50="入力完了",'Ｄ社'!V55,IF('配布資料（グループ用）'!$E$50="入力完了",'Ｄ社'!S55,IF('配布資料（グループ用）'!$D$50="入力完了",'Ｄ社'!P55,IF('配布資料（グループ用）'!$C$50="入力完了",'Ｄ社'!M55,""))))</f>
      </c>
    </row>
    <row r="56" spans="1:17" ht="12.75" customHeight="1">
      <c r="A56" s="131"/>
      <c r="B56" s="431" t="s">
        <v>288</v>
      </c>
      <c r="C56" s="147">
        <f>IF('配布資料（グループ用）'!$F$50="入力完了",'Ａ社'!T56,IF('配布資料（グループ用）'!$E$50="入力完了",'Ａ社'!Q56,IF('配布資料（グループ用）'!$D$50="入力完了",'Ａ社'!N56,IF('配布資料（グループ用）'!$C$50="入力完了",'Ａ社'!K56,""))))</f>
      </c>
      <c r="D56" s="147">
        <f>IF('配布資料（グループ用）'!$F$50="入力完了",'Ａ社'!U56,IF('配布資料（グループ用）'!$E$50="入力完了",'Ａ社'!R56,IF('配布資料（グループ用）'!$D$50="入力完了",'Ａ社'!O56,IF('配布資料（グループ用）'!$C$50="入力完了",'Ａ社'!L56,""))))</f>
      </c>
      <c r="E56" s="146">
        <f>IF('配布資料（グループ用）'!$F$50="入力完了",'Ａ社'!V56,IF('配布資料（グループ用）'!$E$50="入力完了",'Ａ社'!S56,IF('配布資料（グループ用）'!$D$50="入力完了",'Ａ社'!P56,IF('配布資料（グループ用）'!$C$50="入力完了",'Ａ社'!M56,""))))</f>
      </c>
      <c r="F56" s="431" t="s">
        <v>288</v>
      </c>
      <c r="G56" s="147">
        <f>IF('配布資料（グループ用）'!$F$50="入力完了",'Ｂ社'!T56,IF('配布資料（グループ用）'!$E$50="入力完了",'Ｂ社'!Q56,IF('配布資料（グループ用）'!$D$50="入力完了",'Ｂ社'!N56,IF('配布資料（グループ用）'!$C$50="入力完了",'Ｂ社'!K56,""))))</f>
      </c>
      <c r="H56" s="147">
        <f>IF('配布資料（グループ用）'!$F$50="入力完了",'Ｂ社'!U56,IF('配布資料（グループ用）'!$E$50="入力完了",'Ｂ社'!R56,IF('配布資料（グループ用）'!$D$50="入力完了",'Ｂ社'!O56,IF('配布資料（グループ用）'!$C$50="入力完了",'Ｂ社'!L56,""))))</f>
      </c>
      <c r="I56" s="146">
        <f>IF('配布資料（グループ用）'!$F$50="入力完了",'Ｂ社'!V56,IF('配布資料（グループ用）'!$E$50="入力完了",'Ｂ社'!S56,IF('配布資料（グループ用）'!$D$50="入力完了",'Ｂ社'!P56,IF('配布資料（グループ用）'!$C$50="入力完了",'Ｂ社'!M56,""))))</f>
      </c>
      <c r="J56" s="431" t="s">
        <v>288</v>
      </c>
      <c r="K56" s="147">
        <f>IF('配布資料（グループ用）'!$F$50="入力完了",'Ｃ社'!T56,IF('配布資料（グループ用）'!$E$50="入力完了",'Ｃ社'!Q56,IF('配布資料（グループ用）'!$D$50="入力完了",'Ｃ社'!N56,IF('配布資料（グループ用）'!$C$50="入力完了",'Ｃ社'!K56,""))))</f>
      </c>
      <c r="L56" s="147">
        <f>IF('配布資料（グループ用）'!$F$50="入力完了",'Ｃ社'!U56,IF('配布資料（グループ用）'!$E$50="入力完了",'Ｃ社'!R56,IF('配布資料（グループ用）'!$D$50="入力完了",'Ｃ社'!O56,IF('配布資料（グループ用）'!$C$50="入力完了",'Ｃ社'!L56,""))))</f>
      </c>
      <c r="M56" s="146">
        <f>IF('配布資料（グループ用）'!$F$50="入力完了",'Ｃ社'!V56,IF('配布資料（グループ用）'!$E$50="入力完了",'Ｃ社'!S56,IF('配布資料（グループ用）'!$D$50="入力完了",'Ｃ社'!P56,IF('配布資料（グループ用）'!$C$50="入力完了",'Ｃ社'!M56,""))))</f>
      </c>
      <c r="N56" s="431" t="s">
        <v>288</v>
      </c>
      <c r="O56" s="147">
        <f>IF('配布資料（グループ用）'!$F$50="入力完了",'Ｄ社'!T56,IF('配布資料（グループ用）'!$E$50="入力完了",'Ｄ社'!Q56,IF('配布資料（グループ用）'!$D$50="入力完了",'Ｄ社'!N56,IF('配布資料（グループ用）'!$C$50="入力完了",'Ｄ社'!K56,""))))</f>
      </c>
      <c r="P56" s="147">
        <f>IF('配布資料（グループ用）'!$F$50="入力完了",'Ｄ社'!U56,IF('配布資料（グループ用）'!$E$50="入力完了",'Ｄ社'!R56,IF('配布資料（グループ用）'!$D$50="入力完了",'Ｄ社'!O56,IF('配布資料（グループ用）'!$C$50="入力完了",'Ｄ社'!L56,""))))</f>
      </c>
      <c r="Q56" s="146">
        <f>IF('配布資料（グループ用）'!$F$50="入力完了",'Ｄ社'!V56,IF('配布資料（グループ用）'!$E$50="入力完了",'Ｄ社'!S56,IF('配布資料（グループ用）'!$D$50="入力完了",'Ｄ社'!P56,IF('配布資料（グループ用）'!$C$50="入力完了",'Ｄ社'!M56,""))))</f>
      </c>
    </row>
    <row r="57" spans="1:17" ht="12.75" customHeight="1">
      <c r="A57" s="131"/>
      <c r="B57" s="429" t="s">
        <v>289</v>
      </c>
      <c r="C57" s="148">
        <f>IF('配布資料（グループ用）'!$F$50="入力完了",'Ａ社'!T57,IF('配布資料（グループ用）'!$E$50="入力完了",'Ａ社'!Q57,IF('配布資料（グループ用）'!$D$50="入力完了",'Ａ社'!N57,IF('配布資料（グループ用）'!$C$50="入力完了",'Ａ社'!K57,""))))</f>
      </c>
      <c r="D57" s="148">
        <f>IF('配布資料（グループ用）'!$F$50="入力完了",'Ａ社'!U57,IF('配布資料（グループ用）'!$E$50="入力完了",'Ａ社'!R57,IF('配布資料（グループ用）'!$D$50="入力完了",'Ａ社'!O57,IF('配布資料（グループ用）'!$C$50="入力完了",'Ａ社'!L57,""))))</f>
      </c>
      <c r="E57" s="149">
        <f>IF('配布資料（グループ用）'!$F$50="入力完了",'Ａ社'!V57,IF('配布資料（グループ用）'!$E$50="入力完了",'Ａ社'!S57,IF('配布資料（グループ用）'!$D$50="入力完了",'Ａ社'!P57,IF('配布資料（グループ用）'!$C$50="入力完了",'Ａ社'!M57,""))))</f>
      </c>
      <c r="F57" s="429" t="s">
        <v>289</v>
      </c>
      <c r="G57" s="148">
        <f>IF('配布資料（グループ用）'!$F$50="入力完了",'Ｂ社'!T57,IF('配布資料（グループ用）'!$E$50="入力完了",'Ｂ社'!Q57,IF('配布資料（グループ用）'!$D$50="入力完了",'Ｂ社'!N57,IF('配布資料（グループ用）'!$C$50="入力完了",'Ｂ社'!K57,""))))</f>
      </c>
      <c r="H57" s="148">
        <f>IF('配布資料（グループ用）'!$F$50="入力完了",'Ｂ社'!U57,IF('配布資料（グループ用）'!$E$50="入力完了",'Ｂ社'!R57,IF('配布資料（グループ用）'!$D$50="入力完了",'Ｂ社'!O57,IF('配布資料（グループ用）'!$C$50="入力完了",'Ｂ社'!L57,""))))</f>
      </c>
      <c r="I57" s="149">
        <f>IF('配布資料（グループ用）'!$F$50="入力完了",'Ｂ社'!V57,IF('配布資料（グループ用）'!$E$50="入力完了",'Ｂ社'!S57,IF('配布資料（グループ用）'!$D$50="入力完了",'Ｂ社'!P57,IF('配布資料（グループ用）'!$C$50="入力完了",'Ｂ社'!M57,""))))</f>
      </c>
      <c r="J57" s="429" t="s">
        <v>289</v>
      </c>
      <c r="K57" s="148">
        <f>IF('配布資料（グループ用）'!$F$50="入力完了",'Ｃ社'!T57,IF('配布資料（グループ用）'!$E$50="入力完了",'Ｃ社'!Q57,IF('配布資料（グループ用）'!$D$50="入力完了",'Ｃ社'!N57,IF('配布資料（グループ用）'!$C$50="入力完了",'Ｃ社'!K57,""))))</f>
      </c>
      <c r="L57" s="148">
        <f>IF('配布資料（グループ用）'!$F$50="入力完了",'Ｃ社'!U57,IF('配布資料（グループ用）'!$E$50="入力完了",'Ｃ社'!R57,IF('配布資料（グループ用）'!$D$50="入力完了",'Ｃ社'!O57,IF('配布資料（グループ用）'!$C$50="入力完了",'Ｃ社'!L57,""))))</f>
      </c>
      <c r="M57" s="149">
        <f>IF('配布資料（グループ用）'!$F$50="入力完了",'Ｃ社'!V57,IF('配布資料（グループ用）'!$E$50="入力完了",'Ｃ社'!S57,IF('配布資料（グループ用）'!$D$50="入力完了",'Ｃ社'!P57,IF('配布資料（グループ用）'!$C$50="入力完了",'Ｃ社'!M57,""))))</f>
      </c>
      <c r="N57" s="429" t="s">
        <v>289</v>
      </c>
      <c r="O57" s="148">
        <f>IF('配布資料（グループ用）'!$F$50="入力完了",'Ｄ社'!T57,IF('配布資料（グループ用）'!$E$50="入力完了",'Ｄ社'!Q57,IF('配布資料（グループ用）'!$D$50="入力完了",'Ｄ社'!N57,IF('配布資料（グループ用）'!$C$50="入力完了",'Ｄ社'!K57,""))))</f>
      </c>
      <c r="P57" s="148">
        <f>IF('配布資料（グループ用）'!$F$50="入力完了",'Ｄ社'!U57,IF('配布資料（グループ用）'!$E$50="入力完了",'Ｄ社'!R57,IF('配布資料（グループ用）'!$D$50="入力完了",'Ｄ社'!O57,IF('配布資料（グループ用）'!$C$50="入力完了",'Ｄ社'!L57,""))))</f>
      </c>
      <c r="Q57" s="149">
        <f>IF('配布資料（グループ用）'!$F$50="入力完了",'Ｄ社'!V57,IF('配布資料（グループ用）'!$E$50="入力完了",'Ｄ社'!S57,IF('配布資料（グループ用）'!$D$50="入力完了",'Ｄ社'!P57,IF('配布資料（グループ用）'!$C$50="入力完了",'Ｄ社'!M57,""))))</f>
      </c>
    </row>
    <row r="58" spans="1:17" ht="12.75" customHeight="1">
      <c r="A58" s="131"/>
      <c r="B58" s="430" t="s">
        <v>245</v>
      </c>
      <c r="C58" s="154">
        <f>IF('配布資料（グループ用）'!$F$50="入力完了",'Ａ社'!T58,IF('配布資料（グループ用）'!$E$50="入力完了",'Ａ社'!Q58,IF('配布資料（グループ用）'!$D$50="入力完了",'Ａ社'!N58,IF('配布資料（グループ用）'!$C$50="入力完了",'Ａ社'!K58,""))))</f>
      </c>
      <c r="D58" s="154">
        <f>IF('配布資料（グループ用）'!$F$50="入力完了",'Ａ社'!U58,IF('配布資料（グループ用）'!$E$50="入力完了",'Ａ社'!R58,IF('配布資料（グループ用）'!$D$50="入力完了",'Ａ社'!O58,IF('配布資料（グループ用）'!$C$50="入力完了",'Ａ社'!L58,""))))</f>
      </c>
      <c r="E58" s="151">
        <f>IF('配布資料（グループ用）'!$F$50="入力完了",'Ａ社'!V58,IF('配布資料（グループ用）'!$E$50="入力完了",'Ａ社'!S58,IF('配布資料（グループ用）'!$D$50="入力完了",'Ａ社'!P58,IF('配布資料（グループ用）'!$C$50="入力完了",'Ａ社'!M58,""))))</f>
      </c>
      <c r="F58" s="430" t="s">
        <v>245</v>
      </c>
      <c r="G58" s="154">
        <f>IF('配布資料（グループ用）'!$F$50="入力完了",'Ｂ社'!T58,IF('配布資料（グループ用）'!$E$50="入力完了",'Ｂ社'!Q58,IF('配布資料（グループ用）'!$D$50="入力完了",'Ｂ社'!N58,IF('配布資料（グループ用）'!$C$50="入力完了",'Ｂ社'!K58,""))))</f>
      </c>
      <c r="H58" s="154">
        <f>IF('配布資料（グループ用）'!$F$50="入力完了",'Ｂ社'!U58,IF('配布資料（グループ用）'!$E$50="入力完了",'Ｂ社'!R58,IF('配布資料（グループ用）'!$D$50="入力完了",'Ｂ社'!O58,IF('配布資料（グループ用）'!$C$50="入力完了",'Ｂ社'!L58,""))))</f>
      </c>
      <c r="I58" s="151">
        <f>IF('配布資料（グループ用）'!$F$50="入力完了",'Ｂ社'!V58,IF('配布資料（グループ用）'!$E$50="入力完了",'Ｂ社'!S58,IF('配布資料（グループ用）'!$D$50="入力完了",'Ｂ社'!P58,IF('配布資料（グループ用）'!$C$50="入力完了",'Ｂ社'!M58,""))))</f>
      </c>
      <c r="J58" s="430" t="s">
        <v>245</v>
      </c>
      <c r="K58" s="154">
        <f>IF('配布資料（グループ用）'!$F$50="入力完了",'Ｃ社'!T58,IF('配布資料（グループ用）'!$E$50="入力完了",'Ｃ社'!Q58,IF('配布資料（グループ用）'!$D$50="入力完了",'Ｃ社'!N58,IF('配布資料（グループ用）'!$C$50="入力完了",'Ｃ社'!K58,""))))</f>
      </c>
      <c r="L58" s="154">
        <f>IF('配布資料（グループ用）'!$F$50="入力完了",'Ｃ社'!U58,IF('配布資料（グループ用）'!$E$50="入力完了",'Ｃ社'!R58,IF('配布資料（グループ用）'!$D$50="入力完了",'Ｃ社'!O58,IF('配布資料（グループ用）'!$C$50="入力完了",'Ｃ社'!L58,""))))</f>
      </c>
      <c r="M58" s="151">
        <f>IF('配布資料（グループ用）'!$F$50="入力完了",'Ｃ社'!V58,IF('配布資料（グループ用）'!$E$50="入力完了",'Ｃ社'!S58,IF('配布資料（グループ用）'!$D$50="入力完了",'Ｃ社'!P58,IF('配布資料（グループ用）'!$C$50="入力完了",'Ｃ社'!M58,""))))</f>
      </c>
      <c r="N58" s="430" t="s">
        <v>245</v>
      </c>
      <c r="O58" s="154">
        <f>IF('配布資料（グループ用）'!$F$50="入力完了",'Ｄ社'!T58,IF('配布資料（グループ用）'!$E$50="入力完了",'Ｄ社'!Q58,IF('配布資料（グループ用）'!$D$50="入力完了",'Ｄ社'!N58,IF('配布資料（グループ用）'!$C$50="入力完了",'Ｄ社'!K58,""))))</f>
      </c>
      <c r="P58" s="154">
        <f>IF('配布資料（グループ用）'!$F$50="入力完了",'Ｄ社'!U58,IF('配布資料（グループ用）'!$E$50="入力完了",'Ｄ社'!R58,IF('配布資料（グループ用）'!$D$50="入力完了",'Ｄ社'!O58,IF('配布資料（グループ用）'!$C$50="入力完了",'Ｄ社'!L58,""))))</f>
      </c>
      <c r="Q58" s="151">
        <f>IF('配布資料（グループ用）'!$F$50="入力完了",'Ｄ社'!V58,IF('配布資料（グループ用）'!$E$50="入力完了",'Ｄ社'!S58,IF('配布資料（グループ用）'!$D$50="入力完了",'Ｄ社'!P58,IF('配布資料（グループ用）'!$C$50="入力完了",'Ｄ社'!M58,""))))</f>
      </c>
    </row>
    <row r="59" spans="1:17" ht="12.75" customHeight="1">
      <c r="A59" s="131"/>
      <c r="B59" s="413"/>
      <c r="C59" s="413"/>
      <c r="D59" s="413"/>
      <c r="E59" s="413"/>
      <c r="F59" s="413"/>
      <c r="G59" s="413"/>
      <c r="H59" s="413"/>
      <c r="I59" s="413"/>
      <c r="J59" s="413"/>
      <c r="K59" s="413"/>
      <c r="L59" s="413"/>
      <c r="M59" s="413"/>
      <c r="N59" s="413"/>
      <c r="O59" s="413"/>
      <c r="P59" s="413"/>
      <c r="Q59" s="413"/>
    </row>
    <row r="60" spans="1:17" ht="12.75" customHeight="1">
      <c r="A60" s="131"/>
      <c r="B60" s="434"/>
      <c r="C60" s="603" t="s">
        <v>246</v>
      </c>
      <c r="D60" s="604"/>
      <c r="E60" s="605"/>
      <c r="F60" s="434"/>
      <c r="G60" s="603" t="s">
        <v>246</v>
      </c>
      <c r="H60" s="604"/>
      <c r="I60" s="605"/>
      <c r="J60" s="434"/>
      <c r="K60" s="603" t="s">
        <v>246</v>
      </c>
      <c r="L60" s="604"/>
      <c r="M60" s="605"/>
      <c r="N60" s="434"/>
      <c r="O60" s="603" t="s">
        <v>246</v>
      </c>
      <c r="P60" s="604"/>
      <c r="Q60" s="605"/>
    </row>
    <row r="61" spans="1:17" ht="12.75" customHeight="1">
      <c r="A61" s="131"/>
      <c r="B61" s="434"/>
      <c r="C61" s="417" t="s">
        <v>179</v>
      </c>
      <c r="D61" s="418" t="s">
        <v>180</v>
      </c>
      <c r="E61" s="418" t="s">
        <v>161</v>
      </c>
      <c r="F61" s="434"/>
      <c r="G61" s="417" t="s">
        <v>179</v>
      </c>
      <c r="H61" s="418" t="s">
        <v>180</v>
      </c>
      <c r="I61" s="418" t="s">
        <v>161</v>
      </c>
      <c r="J61" s="434"/>
      <c r="K61" s="417" t="s">
        <v>179</v>
      </c>
      <c r="L61" s="418" t="s">
        <v>180</v>
      </c>
      <c r="M61" s="418" t="s">
        <v>161</v>
      </c>
      <c r="N61" s="434"/>
      <c r="O61" s="417" t="s">
        <v>179</v>
      </c>
      <c r="P61" s="418" t="s">
        <v>180</v>
      </c>
      <c r="Q61" s="418" t="s">
        <v>161</v>
      </c>
    </row>
    <row r="62" spans="1:17" ht="12.75" customHeight="1">
      <c r="A62" s="131"/>
      <c r="B62" s="434"/>
      <c r="C62" s="164">
        <f>IF('配布資料（グループ用）'!$F$50="入力完了",'Ａ社'!T62,IF('配布資料（グループ用）'!$E$50="入力完了",'Ａ社'!Q62,IF('配布資料（グループ用）'!$D$50="入力完了",'Ａ社'!N62,IF('配布資料（グループ用）'!$C$50="入力完了",'Ａ社'!K62,""))))</f>
      </c>
      <c r="D62" s="164">
        <f>IF('配布資料（グループ用）'!$F$50="入力完了",'Ａ社'!U62,IF('配布資料（グループ用）'!$E$50="入力完了",'Ａ社'!R62,IF('配布資料（グループ用）'!$D$50="入力完了",'Ａ社'!O62,IF('配布資料（グループ用）'!$C$50="入力完了",'Ａ社'!L62,""))))</f>
      </c>
      <c r="E62" s="165">
        <f>IF('配布資料（グループ用）'!$F$50="入力完了",'Ａ社'!V62,IF('配布資料（グループ用）'!$E$50="入力完了",'Ａ社'!S62,IF('配布資料（グループ用）'!$D$50="入力完了",'Ａ社'!P62,IF('配布資料（グループ用）'!$C$50="入力完了",'Ａ社'!M62,""))))</f>
      </c>
      <c r="F62" s="434"/>
      <c r="G62" s="164">
        <f>IF('配布資料（グループ用）'!$F$50="入力完了",'Ｂ社'!T62,IF('配布資料（グループ用）'!$E$50="入力完了",'Ｂ社'!Q62,IF('配布資料（グループ用）'!$D$50="入力完了",'Ｂ社'!N62,IF('配布資料（グループ用）'!$C$50="入力完了",'Ｂ社'!K62,""))))</f>
      </c>
      <c r="H62" s="164">
        <f>IF('配布資料（グループ用）'!$F$50="入力完了",'Ｂ社'!U62,IF('配布資料（グループ用）'!$E$50="入力完了",'Ｂ社'!R62,IF('配布資料（グループ用）'!$D$50="入力完了",'Ｂ社'!O62,IF('配布資料（グループ用）'!$C$50="入力完了",'Ｂ社'!L62,""))))</f>
      </c>
      <c r="I62" s="165">
        <f>IF('配布資料（グループ用）'!$F$50="入力完了",'Ｂ社'!V62,IF('配布資料（グループ用）'!$E$50="入力完了",'Ｂ社'!S62,IF('配布資料（グループ用）'!$D$50="入力完了",'Ｂ社'!P62,IF('配布資料（グループ用）'!$C$50="入力完了",'Ｂ社'!M62,""))))</f>
      </c>
      <c r="J62" s="434"/>
      <c r="K62" s="164">
        <f>IF('配布資料（グループ用）'!$F$50="入力完了",'Ｃ社'!T62,IF('配布資料（グループ用）'!$E$50="入力完了",'Ｃ社'!Q62,IF('配布資料（グループ用）'!$D$50="入力完了",'Ｃ社'!N62,IF('配布資料（グループ用）'!$C$50="入力完了",'Ｃ社'!K62,""))))</f>
      </c>
      <c r="L62" s="164">
        <f>IF('配布資料（グループ用）'!$F$50="入力完了",'Ｃ社'!U62,IF('配布資料（グループ用）'!$E$50="入力完了",'Ｃ社'!R62,IF('配布資料（グループ用）'!$D$50="入力完了",'Ｃ社'!O62,IF('配布資料（グループ用）'!$C$50="入力完了",'Ｃ社'!L62,""))))</f>
      </c>
      <c r="M62" s="165">
        <f>IF('配布資料（グループ用）'!$F$50="入力完了",'Ｃ社'!V62,IF('配布資料（グループ用）'!$E$50="入力完了",'Ｃ社'!S62,IF('配布資料（グループ用）'!$D$50="入力完了",'Ｃ社'!P62,IF('配布資料（グループ用）'!$C$50="入力完了",'Ｃ社'!M62,""))))</f>
      </c>
      <c r="N62" s="434"/>
      <c r="O62" s="164">
        <f>IF('配布資料（グループ用）'!$F$50="入力完了",'Ｄ社'!T62,IF('配布資料（グループ用）'!$E$50="入力完了",'Ｄ社'!Q62,IF('配布資料（グループ用）'!$D$50="入力完了",'Ｄ社'!N62,IF('配布資料（グループ用）'!$C$50="入力完了",'Ｄ社'!K62,""))))</f>
      </c>
      <c r="P62" s="164">
        <f>IF('配布資料（グループ用）'!$F$50="入力完了",'Ｄ社'!U62,IF('配布資料（グループ用）'!$E$50="入力完了",'Ｄ社'!R62,IF('配布資料（グループ用）'!$D$50="入力完了",'Ｄ社'!O62,IF('配布資料（グループ用）'!$C$50="入力完了",'Ｄ社'!L62,""))))</f>
      </c>
      <c r="Q62" s="165">
        <f>IF('配布資料（グループ用）'!$F$50="入力完了",'Ｄ社'!V62,IF('配布資料（グループ用）'!$E$50="入力完了",'Ｄ社'!S62,IF('配布資料（グループ用）'!$D$50="入力完了",'Ｄ社'!P62,IF('配布資料（グループ用）'!$C$50="入力完了",'Ｄ社'!M62,""))))</f>
      </c>
    </row>
  </sheetData>
  <sheetProtection sheet="1" objects="1" scenarios="1"/>
  <mergeCells count="43">
    <mergeCell ref="F1:G1"/>
    <mergeCell ref="J1:K1"/>
    <mergeCell ref="N1:O1"/>
    <mergeCell ref="C4:D4"/>
    <mergeCell ref="G4:H4"/>
    <mergeCell ref="K4:L4"/>
    <mergeCell ref="J3:M3"/>
    <mergeCell ref="N3:Q3"/>
    <mergeCell ref="O4:P4"/>
    <mergeCell ref="F6:I6"/>
    <mergeCell ref="B53:E53"/>
    <mergeCell ref="G60:I60"/>
    <mergeCell ref="F3:I3"/>
    <mergeCell ref="F14:I14"/>
    <mergeCell ref="F25:I25"/>
    <mergeCell ref="F34:F35"/>
    <mergeCell ref="F37:I37"/>
    <mergeCell ref="F44:I44"/>
    <mergeCell ref="F53:I53"/>
    <mergeCell ref="K60:M60"/>
    <mergeCell ref="J34:J35"/>
    <mergeCell ref="J37:M37"/>
    <mergeCell ref="J44:M44"/>
    <mergeCell ref="J53:M53"/>
    <mergeCell ref="J6:M6"/>
    <mergeCell ref="J14:M14"/>
    <mergeCell ref="J25:M25"/>
    <mergeCell ref="N37:Q37"/>
    <mergeCell ref="N44:Q44"/>
    <mergeCell ref="N53:Q53"/>
    <mergeCell ref="N6:Q6"/>
    <mergeCell ref="N14:Q14"/>
    <mergeCell ref="N25:Q25"/>
    <mergeCell ref="C60:E60"/>
    <mergeCell ref="O60:Q60"/>
    <mergeCell ref="B3:E3"/>
    <mergeCell ref="B6:E6"/>
    <mergeCell ref="B14:E14"/>
    <mergeCell ref="B25:E25"/>
    <mergeCell ref="B34:B35"/>
    <mergeCell ref="B37:E37"/>
    <mergeCell ref="B44:E44"/>
    <mergeCell ref="N34:N35"/>
  </mergeCells>
  <hyperlinks>
    <hyperlink ref="F1" location="メニュー!B26" display="メニューへ"/>
    <hyperlink ref="F1:G1" location="メニュー!B28" display="メニューへ"/>
    <hyperlink ref="J1" location="メニュー!B26" display="メニューへ"/>
    <hyperlink ref="J1:K1" location="メニュー!B28" display="メニューへ"/>
    <hyperlink ref="N1" location="メニュー!B26" display="メニューへ"/>
    <hyperlink ref="N1:O1" location="メニュー!B28" display="メニューへ"/>
    <hyperlink ref="B1" location="メニュー!B28" display="メニューへ"/>
  </hyperlinks>
  <printOptions horizontalCentered="1" verticalCentered="1"/>
  <pageMargins left="0" right="0" top="0" bottom="0" header="0.3937007874015748" footer="0.3937007874015748"/>
  <pageSetup blackAndWhite="1" horizontalDpi="600" verticalDpi="600" orientation="portrait" paperSize="9" r:id="rId1"/>
  <rowBreaks count="1" manualBreakCount="1">
    <brk id="62" max="255" man="1"/>
  </rowBreaks>
  <colBreaks count="3" manualBreakCount="3">
    <brk id="5" max="65535" man="1"/>
    <brk id="9"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野々山隆幸</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ビジネスゲームＢＧ２１main</dc:title>
  <dc:subject>ＢＧ２１mainVersion1.0</dc:subject>
  <dc:creator>横浜市立大学大学院経営学研究科野々山研究室</dc:creator>
  <cp:keywords/>
  <dc:description/>
  <cp:lastModifiedBy>user</cp:lastModifiedBy>
  <cp:lastPrinted>2011-04-05T08:10:24Z</cp:lastPrinted>
  <dcterms:created xsi:type="dcterms:W3CDTF">2001-05-07T13:09:52Z</dcterms:created>
  <dcterms:modified xsi:type="dcterms:W3CDTF">2012-05-07T01:14:25Z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